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66925"/>
  <mc:AlternateContent xmlns:mc="http://schemas.openxmlformats.org/markup-compatibility/2006">
    <mc:Choice Requires="x15">
      <x15ac:absPath xmlns:x15ac="http://schemas.microsoft.com/office/spreadsheetml/2010/11/ac" url="C:\Users\Dell\OneDrive - Solent University\Desktop\Quill Capital Finance Tasks\"/>
    </mc:Choice>
  </mc:AlternateContent>
  <xr:revisionPtr revIDLastSave="0" documentId="13_ncr:1_{E918D25C-C4E5-492C-9D94-65367B4E9CF7}" xr6:coauthVersionLast="47" xr6:coauthVersionMax="47" xr10:uidLastSave="{00000000-0000-0000-0000-000000000000}"/>
  <bookViews>
    <workbookView xWindow="-108" yWindow="-108" windowWidth="23256" windowHeight="1245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9" i="3" l="1"/>
  <c r="K139" i="3"/>
  <c r="L139" i="3"/>
  <c r="M139" i="3"/>
  <c r="N139" i="3"/>
  <c r="J134" i="3"/>
  <c r="K134" i="3"/>
  <c r="L134" i="3"/>
  <c r="M134" i="3"/>
  <c r="N134" i="3"/>
  <c r="N133" i="3"/>
  <c r="M133" i="3"/>
  <c r="L133" i="3"/>
  <c r="K133" i="3"/>
  <c r="J133" i="3"/>
  <c r="J132" i="3"/>
  <c r="K132" i="3"/>
  <c r="L132" i="3"/>
  <c r="M132" i="3"/>
  <c r="N132" i="3"/>
  <c r="N131" i="3"/>
  <c r="M131" i="3"/>
  <c r="L131" i="3"/>
  <c r="K131" i="3"/>
  <c r="J131" i="3"/>
  <c r="V394" i="3"/>
  <c r="V393" i="3"/>
  <c r="V392" i="3"/>
  <c r="V391" i="3"/>
  <c r="V390" i="3"/>
  <c r="V389" i="3"/>
  <c r="V388" i="3"/>
  <c r="V387" i="3"/>
  <c r="S393" i="3"/>
  <c r="S392" i="3"/>
  <c r="S391" i="3"/>
  <c r="S390" i="3"/>
  <c r="S389" i="3"/>
  <c r="S388" i="3"/>
  <c r="S387" i="3"/>
  <c r="S386" i="3"/>
  <c r="J129" i="3"/>
  <c r="K129" i="3"/>
  <c r="L129" i="3"/>
  <c r="M129" i="3"/>
  <c r="N129" i="3"/>
  <c r="N128" i="3"/>
  <c r="M128" i="3"/>
  <c r="L128" i="3"/>
  <c r="K128" i="3"/>
  <c r="J128" i="3"/>
  <c r="V377" i="3"/>
  <c r="V376" i="3"/>
  <c r="V375" i="3"/>
  <c r="V374" i="3"/>
  <c r="V373" i="3"/>
  <c r="V372" i="3"/>
  <c r="V371" i="3"/>
  <c r="V370" i="3"/>
  <c r="J127" i="3"/>
  <c r="K127" i="3"/>
  <c r="L127" i="3"/>
  <c r="M127" i="3"/>
  <c r="N127" i="3"/>
  <c r="N126" i="3"/>
  <c r="M126" i="3"/>
  <c r="L126" i="3"/>
  <c r="K126" i="3"/>
  <c r="J126" i="3"/>
  <c r="S377" i="3"/>
  <c r="S376" i="3"/>
  <c r="S375" i="3"/>
  <c r="S374" i="3"/>
  <c r="S373" i="3"/>
  <c r="S372" i="3"/>
  <c r="S371" i="3"/>
  <c r="S370" i="3"/>
  <c r="J124" i="3"/>
  <c r="K124" i="3"/>
  <c r="L124" i="3"/>
  <c r="M124" i="3"/>
  <c r="N124" i="3"/>
  <c r="J123" i="3"/>
  <c r="K123" i="3"/>
  <c r="L123" i="3"/>
  <c r="M123" i="3"/>
  <c r="N123" i="3"/>
  <c r="N122" i="3"/>
  <c r="M122" i="3"/>
  <c r="L122" i="3"/>
  <c r="K122" i="3"/>
  <c r="J122" i="3"/>
  <c r="J121" i="3"/>
  <c r="K121" i="3"/>
  <c r="L121" i="3"/>
  <c r="M121" i="3"/>
  <c r="N121" i="3"/>
  <c r="J120" i="3"/>
  <c r="K120" i="3"/>
  <c r="L120" i="3"/>
  <c r="M120" i="3"/>
  <c r="N120" i="3"/>
  <c r="J115" i="3"/>
  <c r="K115" i="3"/>
  <c r="L115" i="3"/>
  <c r="M115" i="3"/>
  <c r="N115" i="3"/>
  <c r="J114" i="3"/>
  <c r="K114" i="3"/>
  <c r="L114" i="3"/>
  <c r="M114" i="3"/>
  <c r="N114" i="3"/>
  <c r="J113" i="3"/>
  <c r="K113" i="3"/>
  <c r="L113" i="3"/>
  <c r="M113" i="3"/>
  <c r="N113" i="3"/>
  <c r="N119" i="3"/>
  <c r="M119" i="3"/>
  <c r="L119" i="3"/>
  <c r="K119" i="3"/>
  <c r="J119" i="3"/>
  <c r="J118" i="3"/>
  <c r="K118" i="3"/>
  <c r="L118" i="3"/>
  <c r="M118" i="3"/>
  <c r="N118" i="3"/>
  <c r="J117" i="3"/>
  <c r="K117" i="3"/>
  <c r="L117" i="3"/>
  <c r="M117" i="3"/>
  <c r="N117" i="3"/>
  <c r="N116" i="3"/>
  <c r="M116" i="3"/>
  <c r="L116" i="3"/>
  <c r="K116" i="3"/>
  <c r="J116" i="3"/>
  <c r="W361" i="3"/>
  <c r="W360" i="3"/>
  <c r="W359" i="3"/>
  <c r="W358" i="3"/>
  <c r="W357" i="3"/>
  <c r="W356" i="3"/>
  <c r="W355" i="3"/>
  <c r="W354" i="3"/>
  <c r="S361" i="3"/>
  <c r="S360" i="3"/>
  <c r="S359" i="3"/>
  <c r="S358" i="3"/>
  <c r="S357" i="3"/>
  <c r="S356" i="3"/>
  <c r="S355" i="3"/>
  <c r="S354" i="3"/>
  <c r="W345" i="3"/>
  <c r="W344" i="3"/>
  <c r="W343" i="3"/>
  <c r="W342" i="3"/>
  <c r="W341" i="3"/>
  <c r="W340" i="3"/>
  <c r="W339" i="3"/>
  <c r="W338" i="3"/>
  <c r="J112" i="3"/>
  <c r="K112" i="3"/>
  <c r="L112" i="3"/>
  <c r="M112" i="3"/>
  <c r="N112" i="3"/>
  <c r="N111" i="3"/>
  <c r="M111" i="3"/>
  <c r="L111" i="3"/>
  <c r="K111" i="3"/>
  <c r="J111" i="3"/>
  <c r="S345" i="3"/>
  <c r="S344" i="3"/>
  <c r="S343" i="3"/>
  <c r="S342" i="3"/>
  <c r="S341" i="3"/>
  <c r="S340" i="3"/>
  <c r="S339" i="3"/>
  <c r="S338" i="3"/>
  <c r="J110" i="3"/>
  <c r="K110" i="3"/>
  <c r="L110" i="3"/>
  <c r="M110" i="3"/>
  <c r="N110" i="3"/>
  <c r="N109" i="3"/>
  <c r="M109" i="3"/>
  <c r="L109" i="3"/>
  <c r="K109" i="3"/>
  <c r="J109" i="3"/>
  <c r="W329" i="3"/>
  <c r="W328" i="3"/>
  <c r="W327" i="3"/>
  <c r="W326" i="3"/>
  <c r="W325" i="3"/>
  <c r="W324" i="3"/>
  <c r="W323" i="3"/>
  <c r="W322" i="3"/>
  <c r="J108" i="3"/>
  <c r="K108" i="3"/>
  <c r="L108" i="3"/>
  <c r="M108" i="3"/>
  <c r="N108" i="3"/>
  <c r="N107" i="3"/>
  <c r="M107" i="3"/>
  <c r="L107" i="3"/>
  <c r="K107" i="3"/>
  <c r="J107" i="3"/>
  <c r="S329" i="3"/>
  <c r="S328" i="3"/>
  <c r="S327" i="3"/>
  <c r="S326" i="3"/>
  <c r="S325" i="3"/>
  <c r="S324" i="3"/>
  <c r="S323" i="3"/>
  <c r="S322" i="3"/>
  <c r="J106" i="3"/>
  <c r="K106" i="3"/>
  <c r="L106" i="3"/>
  <c r="M106" i="3"/>
  <c r="N106" i="3"/>
  <c r="N105" i="3"/>
  <c r="M105" i="3"/>
  <c r="L105" i="3"/>
  <c r="K105" i="3"/>
  <c r="J105" i="3"/>
  <c r="W313" i="3"/>
  <c r="W312" i="3"/>
  <c r="W311" i="3"/>
  <c r="W310" i="3"/>
  <c r="W309" i="3"/>
  <c r="W308" i="3"/>
  <c r="W307" i="3"/>
  <c r="W306" i="3"/>
  <c r="J104" i="3"/>
  <c r="K104" i="3"/>
  <c r="L104" i="3"/>
  <c r="M104" i="3"/>
  <c r="N104" i="3"/>
  <c r="N103" i="3"/>
  <c r="M103" i="3"/>
  <c r="L103" i="3"/>
  <c r="K103" i="3"/>
  <c r="J103" i="3"/>
  <c r="S313" i="3"/>
  <c r="S312" i="3"/>
  <c r="S311" i="3"/>
  <c r="S310" i="3"/>
  <c r="S309" i="3"/>
  <c r="S308" i="3"/>
  <c r="S307" i="3"/>
  <c r="S306" i="3"/>
  <c r="G126" i="3"/>
  <c r="J102" i="3"/>
  <c r="K102" i="3"/>
  <c r="L102" i="3"/>
  <c r="M102" i="3"/>
  <c r="N102" i="3"/>
  <c r="M101" i="3"/>
  <c r="N101" i="3"/>
  <c r="L101" i="3"/>
  <c r="K101" i="3"/>
  <c r="J101" i="3"/>
  <c r="W297" i="3"/>
  <c r="W296" i="3"/>
  <c r="W295" i="3"/>
  <c r="W294" i="3"/>
  <c r="W293" i="3"/>
  <c r="W292" i="3"/>
  <c r="W291" i="3"/>
  <c r="W290" i="3"/>
  <c r="J100" i="3"/>
  <c r="K100" i="3"/>
  <c r="L100" i="3"/>
  <c r="M100" i="3"/>
  <c r="N100" i="3"/>
  <c r="N99" i="3"/>
  <c r="M99" i="3"/>
  <c r="L99" i="3"/>
  <c r="K99" i="3"/>
  <c r="J99" i="3"/>
  <c r="S297" i="3"/>
  <c r="S296" i="3"/>
  <c r="S295" i="3"/>
  <c r="S294" i="3"/>
  <c r="S293" i="3"/>
  <c r="S292" i="3"/>
  <c r="S291" i="3"/>
  <c r="S290" i="3"/>
  <c r="B99" i="3"/>
  <c r="J97" i="3"/>
  <c r="K97" i="3"/>
  <c r="L97" i="3"/>
  <c r="M97" i="3"/>
  <c r="N97" i="3"/>
  <c r="J96" i="3"/>
  <c r="K96" i="3"/>
  <c r="L96" i="3"/>
  <c r="M96" i="3"/>
  <c r="N96" i="3"/>
  <c r="N95" i="3"/>
  <c r="M95" i="3"/>
  <c r="L95" i="3"/>
  <c r="K95" i="3"/>
  <c r="J95" i="3"/>
  <c r="W281" i="3"/>
  <c r="W280" i="3"/>
  <c r="W279" i="3"/>
  <c r="W278" i="3"/>
  <c r="W277" i="3"/>
  <c r="W276" i="3"/>
  <c r="W275" i="3"/>
  <c r="W274" i="3"/>
  <c r="I97" i="3"/>
  <c r="I96" i="3"/>
  <c r="I95" i="3"/>
  <c r="J94" i="3"/>
  <c r="K94" i="3"/>
  <c r="L94" i="3"/>
  <c r="M94" i="3"/>
  <c r="N94" i="3"/>
  <c r="J93" i="3"/>
  <c r="K93" i="3"/>
  <c r="L93" i="3"/>
  <c r="M93" i="3"/>
  <c r="N93" i="3"/>
  <c r="J91" i="3"/>
  <c r="K91" i="3"/>
  <c r="L91" i="3"/>
  <c r="M91" i="3"/>
  <c r="N91" i="3"/>
  <c r="J90" i="3"/>
  <c r="K90" i="3"/>
  <c r="L90" i="3"/>
  <c r="M90" i="3"/>
  <c r="N90" i="3"/>
  <c r="I90" i="3"/>
  <c r="J88" i="3"/>
  <c r="K88" i="3"/>
  <c r="L88" i="3"/>
  <c r="M88" i="3"/>
  <c r="N88" i="3"/>
  <c r="J87" i="3"/>
  <c r="K87" i="3"/>
  <c r="L87" i="3"/>
  <c r="M87" i="3"/>
  <c r="N87" i="3"/>
  <c r="J86" i="3"/>
  <c r="K86" i="3"/>
  <c r="L86" i="3"/>
  <c r="M86" i="3"/>
  <c r="N86" i="3"/>
  <c r="I86" i="3"/>
  <c r="N92" i="3"/>
  <c r="M92" i="3"/>
  <c r="L92" i="3"/>
  <c r="K92" i="3"/>
  <c r="J92" i="3"/>
  <c r="S275" i="3"/>
  <c r="S274" i="3"/>
  <c r="I92" i="3"/>
  <c r="S281" i="3" s="1"/>
  <c r="S280" i="3"/>
  <c r="S279" i="3"/>
  <c r="S278" i="3"/>
  <c r="S277" i="3"/>
  <c r="S276" i="3"/>
  <c r="N89" i="3"/>
  <c r="M89" i="3"/>
  <c r="L89" i="3"/>
  <c r="K89" i="3"/>
  <c r="J89" i="3"/>
  <c r="W265" i="3"/>
  <c r="W264" i="3"/>
  <c r="W263" i="3"/>
  <c r="W262" i="3"/>
  <c r="W260" i="3"/>
  <c r="W261" i="3"/>
  <c r="W259" i="3"/>
  <c r="W258" i="3"/>
  <c r="B89" i="3"/>
  <c r="I89" i="3"/>
  <c r="I91" i="3"/>
  <c r="J85" i="3"/>
  <c r="K85" i="3"/>
  <c r="L85" i="3"/>
  <c r="M85" i="3"/>
  <c r="N85" i="3"/>
  <c r="I85" i="3"/>
  <c r="J84" i="3"/>
  <c r="K84" i="3"/>
  <c r="L84" i="3"/>
  <c r="M84" i="3"/>
  <c r="N84" i="3"/>
  <c r="I84" i="3"/>
  <c r="S265" i="3" s="1"/>
  <c r="S264" i="3"/>
  <c r="S263" i="3"/>
  <c r="S262" i="3"/>
  <c r="S261" i="3"/>
  <c r="S260" i="3"/>
  <c r="S259" i="3"/>
  <c r="S258" i="3"/>
  <c r="B84" i="3"/>
  <c r="C84" i="3"/>
  <c r="D84" i="3"/>
  <c r="E84" i="3"/>
  <c r="F84" i="3"/>
  <c r="G84" i="3"/>
  <c r="H84" i="3"/>
  <c r="N83" i="3"/>
  <c r="J83" i="3"/>
  <c r="K83" i="3"/>
  <c r="L83" i="3"/>
  <c r="M83" i="3"/>
  <c r="H83" i="3"/>
  <c r="I83" i="3"/>
  <c r="N82" i="3"/>
  <c r="I82" i="3"/>
  <c r="W249" i="3"/>
  <c r="W248" i="3"/>
  <c r="W247" i="3"/>
  <c r="W246" i="3"/>
  <c r="W245" i="3"/>
  <c r="W244" i="3"/>
  <c r="W243" i="3"/>
  <c r="W242" i="3"/>
  <c r="J81" i="3"/>
  <c r="K81" i="3"/>
  <c r="L81" i="3"/>
  <c r="M81" i="3"/>
  <c r="N81" i="3"/>
  <c r="N80" i="3"/>
  <c r="M80" i="3"/>
  <c r="L80" i="3"/>
  <c r="K80" i="3"/>
  <c r="J80" i="3"/>
  <c r="S243" i="3"/>
  <c r="S244" i="3"/>
  <c r="S245" i="3"/>
  <c r="S246" i="3"/>
  <c r="S247" i="3"/>
  <c r="S248" i="3"/>
  <c r="S249" i="3"/>
  <c r="S242" i="3"/>
  <c r="J79" i="3"/>
  <c r="K79" i="3"/>
  <c r="L79" i="3"/>
  <c r="M79" i="3"/>
  <c r="N79" i="3"/>
  <c r="N78" i="3"/>
  <c r="M78" i="3"/>
  <c r="L78" i="3"/>
  <c r="K78" i="3"/>
  <c r="J78" i="3"/>
  <c r="W233" i="3"/>
  <c r="W232" i="3"/>
  <c r="W231" i="3"/>
  <c r="W230" i="3"/>
  <c r="W229" i="3"/>
  <c r="W228" i="3"/>
  <c r="W227" i="3"/>
  <c r="W226" i="3"/>
  <c r="J77" i="3"/>
  <c r="K77" i="3"/>
  <c r="L77" i="3"/>
  <c r="M77" i="3"/>
  <c r="N77" i="3"/>
  <c r="N76" i="3"/>
  <c r="M76" i="3"/>
  <c r="L76" i="3"/>
  <c r="K76" i="3"/>
  <c r="J76" i="3"/>
  <c r="W11" i="3"/>
  <c r="W10" i="3"/>
  <c r="W9" i="3"/>
  <c r="W8" i="3"/>
  <c r="W7" i="3"/>
  <c r="W6" i="3"/>
  <c r="W5" i="3"/>
  <c r="W4" i="3"/>
  <c r="J75" i="3"/>
  <c r="K75" i="3"/>
  <c r="L75" i="3"/>
  <c r="M75" i="3"/>
  <c r="N75" i="3"/>
  <c r="N74" i="3"/>
  <c r="M74" i="3"/>
  <c r="L74" i="3"/>
  <c r="K74" i="3"/>
  <c r="J74" i="3"/>
  <c r="W218" i="3"/>
  <c r="W217" i="3"/>
  <c r="W216" i="3"/>
  <c r="W215" i="3"/>
  <c r="W214" i="3"/>
  <c r="W213" i="3"/>
  <c r="W212" i="3"/>
  <c r="W211" i="3"/>
  <c r="J73" i="3"/>
  <c r="K73" i="3"/>
  <c r="L73" i="3"/>
  <c r="M73" i="3"/>
  <c r="N73" i="3"/>
  <c r="N72" i="3"/>
  <c r="M72" i="3"/>
  <c r="L72" i="3"/>
  <c r="K72" i="3"/>
  <c r="J72" i="3"/>
  <c r="W203" i="3"/>
  <c r="W202" i="3"/>
  <c r="W201" i="3"/>
  <c r="W200" i="3"/>
  <c r="W199" i="3"/>
  <c r="W198" i="3"/>
  <c r="W197" i="3"/>
  <c r="W196" i="3"/>
  <c r="K59" i="3"/>
  <c r="L59" i="3"/>
  <c r="M59" i="3"/>
  <c r="N59" i="3"/>
  <c r="J59" i="3"/>
  <c r="J61" i="3" s="1"/>
  <c r="J70" i="3"/>
  <c r="K70" i="3"/>
  <c r="L70" i="3"/>
  <c r="M70" i="3"/>
  <c r="N70" i="3"/>
  <c r="J69" i="3"/>
  <c r="K69" i="3"/>
  <c r="L69" i="3"/>
  <c r="M69" i="3"/>
  <c r="N69" i="3"/>
  <c r="N68" i="3"/>
  <c r="M68" i="3"/>
  <c r="L68" i="3"/>
  <c r="K68" i="3"/>
  <c r="J68" i="3"/>
  <c r="W79" i="3"/>
  <c r="W78" i="3"/>
  <c r="W77" i="3"/>
  <c r="W76" i="3"/>
  <c r="W75" i="3"/>
  <c r="W74" i="3"/>
  <c r="W73" i="3"/>
  <c r="W72" i="3"/>
  <c r="J67" i="3"/>
  <c r="K67" i="3"/>
  <c r="L67" i="3"/>
  <c r="M67" i="3"/>
  <c r="N67" i="3"/>
  <c r="J66" i="3"/>
  <c r="K66" i="3"/>
  <c r="L66" i="3"/>
  <c r="M66" i="3"/>
  <c r="N66" i="3"/>
  <c r="N65" i="3"/>
  <c r="M65" i="3"/>
  <c r="L65" i="3"/>
  <c r="K65" i="3"/>
  <c r="J65" i="3"/>
  <c r="W111" i="3"/>
  <c r="W110" i="3"/>
  <c r="W109" i="3"/>
  <c r="W108" i="3"/>
  <c r="W107" i="3"/>
  <c r="W106" i="3"/>
  <c r="W105" i="3"/>
  <c r="W104" i="3"/>
  <c r="J64" i="3"/>
  <c r="K64" i="3"/>
  <c r="L64" i="3"/>
  <c r="M64" i="3"/>
  <c r="N64" i="3"/>
  <c r="J63" i="3"/>
  <c r="K63" i="3"/>
  <c r="L63" i="3"/>
  <c r="M63" i="3"/>
  <c r="N63" i="3"/>
  <c r="N62" i="3"/>
  <c r="M62" i="3"/>
  <c r="L62" i="3"/>
  <c r="K62" i="3"/>
  <c r="J62" i="3"/>
  <c r="W95" i="3"/>
  <c r="W94" i="3"/>
  <c r="W93" i="3"/>
  <c r="W92" i="3"/>
  <c r="W91" i="3"/>
  <c r="W90" i="3"/>
  <c r="W89" i="3"/>
  <c r="W88" i="3"/>
  <c r="K61" i="3"/>
  <c r="L61" i="3"/>
  <c r="M61" i="3"/>
  <c r="N61" i="3"/>
  <c r="L60" i="3"/>
  <c r="M60" i="3"/>
  <c r="N60" i="3"/>
  <c r="W30" i="3"/>
  <c r="W29" i="3"/>
  <c r="W28" i="3"/>
  <c r="W27" i="3"/>
  <c r="W26" i="3"/>
  <c r="W25" i="3"/>
  <c r="W24" i="3"/>
  <c r="J58" i="3"/>
  <c r="K58" i="3"/>
  <c r="L58" i="3"/>
  <c r="M58" i="3"/>
  <c r="N58" i="3"/>
  <c r="N57" i="3"/>
  <c r="M57" i="3"/>
  <c r="L57" i="3"/>
  <c r="K57" i="3"/>
  <c r="J57" i="3"/>
  <c r="W188" i="3"/>
  <c r="W187" i="3"/>
  <c r="W186" i="3"/>
  <c r="W185" i="3"/>
  <c r="W184" i="3"/>
  <c r="W183" i="3"/>
  <c r="W182" i="3"/>
  <c r="W181" i="3"/>
  <c r="J56" i="3"/>
  <c r="K56" i="3"/>
  <c r="L56" i="3"/>
  <c r="M56" i="3"/>
  <c r="N56" i="3"/>
  <c r="N55" i="3"/>
  <c r="M55" i="3"/>
  <c r="L55" i="3"/>
  <c r="K55" i="3"/>
  <c r="J55" i="3"/>
  <c r="W173" i="3"/>
  <c r="W172" i="3"/>
  <c r="W171" i="3"/>
  <c r="W170" i="3"/>
  <c r="W169" i="3"/>
  <c r="W168" i="3"/>
  <c r="W167" i="3"/>
  <c r="W166" i="3"/>
  <c r="J54" i="3"/>
  <c r="K54" i="3"/>
  <c r="L54" i="3"/>
  <c r="M54" i="3"/>
  <c r="N54" i="3"/>
  <c r="N53" i="3"/>
  <c r="M53" i="3"/>
  <c r="L53" i="3"/>
  <c r="K53" i="3"/>
  <c r="J53" i="3"/>
  <c r="W158" i="3"/>
  <c r="W157" i="3"/>
  <c r="W156" i="3"/>
  <c r="W155" i="3"/>
  <c r="W154" i="3"/>
  <c r="W153" i="3"/>
  <c r="W152" i="3"/>
  <c r="W151" i="3"/>
  <c r="J52" i="3"/>
  <c r="K52" i="3"/>
  <c r="L52" i="3"/>
  <c r="M52" i="3"/>
  <c r="N52" i="3"/>
  <c r="N51" i="3"/>
  <c r="M51" i="3"/>
  <c r="L51" i="3"/>
  <c r="K51" i="3"/>
  <c r="J51" i="3"/>
  <c r="J50" i="3"/>
  <c r="K50" i="3"/>
  <c r="L50" i="3"/>
  <c r="M50" i="3"/>
  <c r="N50" i="3"/>
  <c r="N49" i="3"/>
  <c r="M49" i="3"/>
  <c r="L49" i="3"/>
  <c r="K49" i="3"/>
  <c r="J49" i="3"/>
  <c r="J48" i="3"/>
  <c r="K48" i="3"/>
  <c r="L48" i="3"/>
  <c r="M48" i="3"/>
  <c r="N48" i="3"/>
  <c r="N47" i="3"/>
  <c r="M47" i="3"/>
  <c r="L47" i="3"/>
  <c r="K47" i="3"/>
  <c r="J47" i="3"/>
  <c r="J46" i="3"/>
  <c r="K46" i="3"/>
  <c r="L46" i="3"/>
  <c r="M46" i="3"/>
  <c r="N46" i="3"/>
  <c r="N45" i="3"/>
  <c r="M45" i="3"/>
  <c r="L45" i="3"/>
  <c r="K45" i="3"/>
  <c r="J45" i="3"/>
  <c r="J43" i="3"/>
  <c r="K43" i="3"/>
  <c r="L43" i="3"/>
  <c r="M43" i="3"/>
  <c r="N43" i="3"/>
  <c r="J42" i="3"/>
  <c r="K42" i="3"/>
  <c r="L42" i="3"/>
  <c r="M42" i="3"/>
  <c r="N42" i="3"/>
  <c r="N41" i="3"/>
  <c r="M41" i="3"/>
  <c r="L41" i="3"/>
  <c r="K41" i="3"/>
  <c r="J41" i="3"/>
  <c r="J34" i="3"/>
  <c r="K34" i="3"/>
  <c r="L34" i="3"/>
  <c r="M34" i="3"/>
  <c r="N34" i="3"/>
  <c r="J33" i="3"/>
  <c r="K33" i="3"/>
  <c r="L33" i="3"/>
  <c r="M33" i="3"/>
  <c r="N33" i="3"/>
  <c r="J32" i="3"/>
  <c r="K32" i="3"/>
  <c r="L32" i="3"/>
  <c r="M32" i="3"/>
  <c r="N32" i="3"/>
  <c r="J40" i="3"/>
  <c r="K40" i="3"/>
  <c r="L40" i="3"/>
  <c r="M40" i="3"/>
  <c r="N40" i="3"/>
  <c r="J39" i="3"/>
  <c r="K39" i="3"/>
  <c r="L39" i="3"/>
  <c r="M39" i="3"/>
  <c r="N39" i="3"/>
  <c r="N38" i="3"/>
  <c r="M38" i="3"/>
  <c r="L38" i="3"/>
  <c r="K38" i="3"/>
  <c r="J38" i="3"/>
  <c r="J37" i="3"/>
  <c r="K37" i="3"/>
  <c r="L37" i="3"/>
  <c r="M37" i="3"/>
  <c r="N37" i="3"/>
  <c r="J36" i="3"/>
  <c r="K36" i="3"/>
  <c r="L36" i="3"/>
  <c r="M36" i="3"/>
  <c r="N36" i="3"/>
  <c r="N35" i="3"/>
  <c r="M35" i="3"/>
  <c r="L35" i="3"/>
  <c r="K35" i="3"/>
  <c r="J35" i="3"/>
  <c r="J31" i="3"/>
  <c r="K31" i="3"/>
  <c r="L31" i="3"/>
  <c r="M31" i="3"/>
  <c r="N31" i="3"/>
  <c r="N30" i="3"/>
  <c r="M30" i="3"/>
  <c r="L30" i="3"/>
  <c r="K30" i="3"/>
  <c r="J30" i="3"/>
  <c r="I30" i="3"/>
  <c r="J29" i="3"/>
  <c r="K29" i="3"/>
  <c r="L29" i="3"/>
  <c r="M29" i="3"/>
  <c r="N29" i="3"/>
  <c r="N28" i="3"/>
  <c r="M28" i="3"/>
  <c r="L28" i="3"/>
  <c r="K28" i="3"/>
  <c r="J28" i="3"/>
  <c r="J27" i="3"/>
  <c r="K27" i="3"/>
  <c r="L27" i="3"/>
  <c r="M27" i="3"/>
  <c r="N27" i="3"/>
  <c r="N26" i="3"/>
  <c r="M26" i="3"/>
  <c r="L26" i="3"/>
  <c r="K26" i="3"/>
  <c r="J26" i="3"/>
  <c r="J25" i="3"/>
  <c r="K25" i="3"/>
  <c r="L25" i="3"/>
  <c r="M25" i="3"/>
  <c r="N25" i="3"/>
  <c r="N24" i="3"/>
  <c r="M24" i="3"/>
  <c r="L24" i="3"/>
  <c r="K24" i="3"/>
  <c r="J24" i="3"/>
  <c r="J23" i="3"/>
  <c r="K23" i="3"/>
  <c r="L23" i="3"/>
  <c r="M23" i="3"/>
  <c r="N23" i="3"/>
  <c r="N22" i="3"/>
  <c r="M22" i="3"/>
  <c r="L22" i="3"/>
  <c r="K22" i="3"/>
  <c r="J22" i="3"/>
  <c r="J21" i="3"/>
  <c r="K21" i="3"/>
  <c r="L21" i="3"/>
  <c r="M21" i="3"/>
  <c r="N21" i="3"/>
  <c r="N20" i="3"/>
  <c r="M20" i="3"/>
  <c r="L20" i="3"/>
  <c r="K20" i="3"/>
  <c r="J20" i="3"/>
  <c r="J19" i="3"/>
  <c r="K19" i="3"/>
  <c r="L19" i="3"/>
  <c r="M19" i="3"/>
  <c r="N19" i="3"/>
  <c r="N18" i="3"/>
  <c r="M18" i="3"/>
  <c r="L18" i="3"/>
  <c r="K18" i="3"/>
  <c r="J18" i="3"/>
  <c r="J16" i="3"/>
  <c r="K16" i="3"/>
  <c r="L16" i="3"/>
  <c r="M16" i="3"/>
  <c r="N16" i="3"/>
  <c r="M15" i="3"/>
  <c r="J15" i="3"/>
  <c r="K15" i="3"/>
  <c r="L15" i="3"/>
  <c r="N15" i="3"/>
  <c r="N14" i="3"/>
  <c r="M14" i="3"/>
  <c r="L14" i="3"/>
  <c r="K14" i="3"/>
  <c r="J14" i="3"/>
  <c r="N13" i="3"/>
  <c r="M13" i="3"/>
  <c r="L13" i="3"/>
  <c r="K13" i="3"/>
  <c r="J13" i="3"/>
  <c r="J12" i="3"/>
  <c r="K12" i="3"/>
  <c r="L12" i="3"/>
  <c r="M12" i="3"/>
  <c r="N12" i="3"/>
  <c r="J7" i="3"/>
  <c r="K7" i="3"/>
  <c r="L7" i="3"/>
  <c r="M7" i="3"/>
  <c r="N7" i="3"/>
  <c r="J6" i="3"/>
  <c r="K6" i="3"/>
  <c r="L6" i="3"/>
  <c r="M6" i="3"/>
  <c r="N6" i="3"/>
  <c r="K5" i="3"/>
  <c r="L5" i="3"/>
  <c r="M5" i="3"/>
  <c r="N5" i="3"/>
  <c r="J5" i="3"/>
  <c r="N11" i="3"/>
  <c r="M11" i="3"/>
  <c r="L11" i="3"/>
  <c r="K11" i="3"/>
  <c r="J11" i="3"/>
  <c r="K10" i="3"/>
  <c r="L10" i="3"/>
  <c r="M10" i="3"/>
  <c r="N10" i="3"/>
  <c r="J10" i="3"/>
  <c r="K9" i="3"/>
  <c r="L9" i="3"/>
  <c r="M9" i="3"/>
  <c r="N9" i="3"/>
  <c r="J9" i="3"/>
  <c r="N8" i="3"/>
  <c r="M8" i="3"/>
  <c r="L8" i="3"/>
  <c r="K8" i="3"/>
  <c r="J8" i="3"/>
  <c r="K3" i="3"/>
  <c r="L3" i="3" s="1"/>
  <c r="M3" i="3" s="1"/>
  <c r="N3" i="3" s="1"/>
  <c r="J3" i="3"/>
  <c r="N4" i="3"/>
  <c r="M4" i="3"/>
  <c r="L4" i="3"/>
  <c r="K4" i="3"/>
  <c r="J4" i="3"/>
  <c r="C133" i="3"/>
  <c r="D133" i="3"/>
  <c r="E133" i="3"/>
  <c r="F133" i="3"/>
  <c r="G133" i="3"/>
  <c r="H133" i="3"/>
  <c r="I133" i="3"/>
  <c r="B133" i="3"/>
  <c r="C131" i="3"/>
  <c r="C132" i="3" s="1"/>
  <c r="C134" i="3" s="1"/>
  <c r="D131" i="3"/>
  <c r="D132" i="3" s="1"/>
  <c r="D134" i="3" s="1"/>
  <c r="E131" i="3"/>
  <c r="E132" i="3" s="1"/>
  <c r="E134" i="3" s="1"/>
  <c r="F131" i="3"/>
  <c r="F132" i="3" s="1"/>
  <c r="F134" i="3" s="1"/>
  <c r="G131" i="3"/>
  <c r="G132" i="3" s="1"/>
  <c r="G134" i="3" s="1"/>
  <c r="H131" i="3"/>
  <c r="H132" i="3" s="1"/>
  <c r="H134" i="3" s="1"/>
  <c r="I131" i="3"/>
  <c r="I132" i="3" s="1"/>
  <c r="I134" i="3" s="1"/>
  <c r="B131" i="3"/>
  <c r="B132" i="3" s="1"/>
  <c r="B134" i="3" s="1"/>
  <c r="C128" i="3"/>
  <c r="D128" i="3"/>
  <c r="E128" i="3"/>
  <c r="F128" i="3"/>
  <c r="G128" i="3"/>
  <c r="H128" i="3"/>
  <c r="I128" i="3"/>
  <c r="B128" i="3"/>
  <c r="C126" i="3"/>
  <c r="D126" i="3"/>
  <c r="D127" i="3" s="1"/>
  <c r="D129" i="3" s="1"/>
  <c r="E126" i="3"/>
  <c r="E127" i="3" s="1"/>
  <c r="E129" i="3" s="1"/>
  <c r="F126" i="3"/>
  <c r="F127" i="3" s="1"/>
  <c r="H126" i="3"/>
  <c r="I126" i="3"/>
  <c r="I127" i="3" s="1"/>
  <c r="I129" i="3" s="1"/>
  <c r="B126" i="3"/>
  <c r="B127" i="3" s="1"/>
  <c r="B129" i="3" s="1"/>
  <c r="T82" i="3"/>
  <c r="T83" i="3"/>
  <c r="T84" i="3"/>
  <c r="T81" i="3"/>
  <c r="T80" i="3"/>
  <c r="T68" i="3"/>
  <c r="T67" i="3"/>
  <c r="T66" i="3"/>
  <c r="T65" i="3"/>
  <c r="T64" i="3"/>
  <c r="T49" i="3"/>
  <c r="T50" i="3"/>
  <c r="T51" i="3"/>
  <c r="T52" i="3"/>
  <c r="T48" i="3"/>
  <c r="T34" i="3"/>
  <c r="T35" i="3"/>
  <c r="T36" i="3"/>
  <c r="T33" i="3"/>
  <c r="T32" i="3"/>
  <c r="T15" i="3"/>
  <c r="T13" i="3"/>
  <c r="T14" i="3"/>
  <c r="T16" i="3"/>
  <c r="T12" i="3"/>
  <c r="W398" i="3"/>
  <c r="W397" i="3"/>
  <c r="W396" i="3"/>
  <c r="W395" i="3"/>
  <c r="W399" i="3"/>
  <c r="T396" i="3"/>
  <c r="T397" i="3"/>
  <c r="T398" i="3"/>
  <c r="T395" i="3"/>
  <c r="T394" i="3"/>
  <c r="W382" i="3"/>
  <c r="W381" i="3"/>
  <c r="W380" i="3"/>
  <c r="W379" i="3"/>
  <c r="W378" i="3"/>
  <c r="T380" i="3"/>
  <c r="T379" i="3"/>
  <c r="T378" i="3"/>
  <c r="T381" i="3"/>
  <c r="T382" i="3"/>
  <c r="X366" i="3"/>
  <c r="X364" i="3"/>
  <c r="X363" i="3"/>
  <c r="X362" i="3"/>
  <c r="X365" i="3"/>
  <c r="T366" i="3"/>
  <c r="T365" i="3"/>
  <c r="T364" i="3"/>
  <c r="T363" i="3"/>
  <c r="T362" i="3"/>
  <c r="X350" i="3"/>
  <c r="X349" i="3"/>
  <c r="X348" i="3"/>
  <c r="X347" i="3"/>
  <c r="X346" i="3"/>
  <c r="T350" i="3"/>
  <c r="T349" i="3"/>
  <c r="T346" i="3"/>
  <c r="T348" i="3"/>
  <c r="T347" i="3"/>
  <c r="X334" i="3"/>
  <c r="X332" i="3"/>
  <c r="X333" i="3"/>
  <c r="X331" i="3"/>
  <c r="X330" i="3"/>
  <c r="T334" i="3"/>
  <c r="T331" i="3"/>
  <c r="T333" i="3"/>
  <c r="T332" i="3"/>
  <c r="T330" i="3"/>
  <c r="X315" i="3"/>
  <c r="X314" i="3"/>
  <c r="X318" i="3"/>
  <c r="X317" i="3"/>
  <c r="X316" i="3"/>
  <c r="T318" i="3"/>
  <c r="T317" i="3"/>
  <c r="T316" i="3"/>
  <c r="T315" i="3"/>
  <c r="T314" i="3"/>
  <c r="X302" i="3"/>
  <c r="X301" i="3"/>
  <c r="X298" i="3"/>
  <c r="X299" i="3"/>
  <c r="X300" i="3"/>
  <c r="T299" i="3"/>
  <c r="T298" i="3"/>
  <c r="T302" i="3"/>
  <c r="T301" i="3"/>
  <c r="T300" i="3"/>
  <c r="X286" i="3"/>
  <c r="X285" i="3"/>
  <c r="X284" i="3"/>
  <c r="X282" i="3"/>
  <c r="X283" i="3"/>
  <c r="T282" i="3"/>
  <c r="T286" i="3"/>
  <c r="T285" i="3"/>
  <c r="T284" i="3"/>
  <c r="T283" i="3"/>
  <c r="X270" i="3"/>
  <c r="X269" i="3"/>
  <c r="X268" i="3"/>
  <c r="X267" i="3"/>
  <c r="X266" i="3"/>
  <c r="T269" i="3"/>
  <c r="T268" i="3"/>
  <c r="T267" i="3"/>
  <c r="T266" i="3"/>
  <c r="T270" i="3"/>
  <c r="X250" i="3"/>
  <c r="X253" i="3"/>
  <c r="X252" i="3"/>
  <c r="X254" i="3"/>
  <c r="X251" i="3"/>
  <c r="T251" i="3"/>
  <c r="T252" i="3"/>
  <c r="T253" i="3"/>
  <c r="T254" i="3"/>
  <c r="T250" i="3"/>
  <c r="X238" i="3"/>
  <c r="X237" i="3"/>
  <c r="X236" i="3"/>
  <c r="X235" i="3"/>
  <c r="X234" i="3"/>
  <c r="X16" i="3"/>
  <c r="X14" i="3"/>
  <c r="X13" i="3"/>
  <c r="X12" i="3"/>
  <c r="X15" i="3"/>
  <c r="X222" i="3"/>
  <c r="X219" i="3"/>
  <c r="X220" i="3"/>
  <c r="X223" i="3"/>
  <c r="X221" i="3"/>
  <c r="X207" i="3"/>
  <c r="X206" i="3"/>
  <c r="X205" i="3"/>
  <c r="X204" i="3"/>
  <c r="X208" i="3"/>
  <c r="X84" i="3"/>
  <c r="X83" i="3"/>
  <c r="X82" i="3"/>
  <c r="X81" i="3"/>
  <c r="X80" i="3"/>
  <c r="X116" i="3"/>
  <c r="X115" i="3"/>
  <c r="X114" i="3"/>
  <c r="X113" i="3"/>
  <c r="X112" i="3"/>
  <c r="X100" i="3"/>
  <c r="X98" i="3"/>
  <c r="X97" i="3"/>
  <c r="X96" i="3"/>
  <c r="X99" i="3"/>
  <c r="X36" i="3"/>
  <c r="X35" i="3"/>
  <c r="X34" i="3"/>
  <c r="X33" i="3"/>
  <c r="X32" i="3"/>
  <c r="X193" i="3"/>
  <c r="X192" i="3"/>
  <c r="X191" i="3"/>
  <c r="X190" i="3"/>
  <c r="X189" i="3"/>
  <c r="X178" i="3"/>
  <c r="X177" i="3"/>
  <c r="X176" i="3"/>
  <c r="X175" i="3"/>
  <c r="X174" i="3"/>
  <c r="X163" i="3"/>
  <c r="X162" i="3"/>
  <c r="X161" i="3"/>
  <c r="X160" i="3"/>
  <c r="X159" i="3"/>
  <c r="X148" i="3"/>
  <c r="X147" i="3"/>
  <c r="X145" i="3"/>
  <c r="X146" i="3"/>
  <c r="X144" i="3"/>
  <c r="X132" i="3"/>
  <c r="X131" i="3"/>
  <c r="X130" i="3"/>
  <c r="X129" i="3"/>
  <c r="X128" i="3"/>
  <c r="X68" i="3"/>
  <c r="X66" i="3"/>
  <c r="X65" i="3"/>
  <c r="X64" i="3"/>
  <c r="X67" i="3"/>
  <c r="X52" i="3"/>
  <c r="X51" i="3"/>
  <c r="X50" i="3"/>
  <c r="X48" i="3"/>
  <c r="X49" i="3"/>
  <c r="T235" i="3"/>
  <c r="T236" i="3"/>
  <c r="T237" i="3"/>
  <c r="T238" i="3"/>
  <c r="T234" i="3"/>
  <c r="T220" i="3"/>
  <c r="T221" i="3"/>
  <c r="T222" i="3"/>
  <c r="T223" i="3"/>
  <c r="T219" i="3"/>
  <c r="T206" i="3"/>
  <c r="T207" i="3"/>
  <c r="T208" i="3"/>
  <c r="T205" i="3"/>
  <c r="T204" i="3"/>
  <c r="T191" i="3"/>
  <c r="T192" i="3"/>
  <c r="T193" i="3"/>
  <c r="T190" i="3"/>
  <c r="T189" i="3"/>
  <c r="T175" i="3"/>
  <c r="T176" i="3"/>
  <c r="T177" i="3"/>
  <c r="T178" i="3"/>
  <c r="T174" i="3"/>
  <c r="T160" i="3"/>
  <c r="T161" i="3"/>
  <c r="T162" i="3"/>
  <c r="T163" i="3"/>
  <c r="T159" i="3"/>
  <c r="T146" i="3"/>
  <c r="T147" i="3"/>
  <c r="T148" i="3"/>
  <c r="T145" i="3"/>
  <c r="T144" i="3"/>
  <c r="T130" i="3"/>
  <c r="T131" i="3"/>
  <c r="T132" i="3"/>
  <c r="T129" i="3"/>
  <c r="T128" i="3"/>
  <c r="T115" i="3"/>
  <c r="T116" i="3"/>
  <c r="T113" i="3"/>
  <c r="T114" i="3"/>
  <c r="T112" i="3"/>
  <c r="T97" i="3"/>
  <c r="T100" i="3"/>
  <c r="T98" i="3"/>
  <c r="T99" i="3"/>
  <c r="T96" i="3"/>
  <c r="H127" i="3" l="1"/>
  <c r="H129" i="3" s="1"/>
  <c r="I93" i="3"/>
  <c r="I88" i="3"/>
  <c r="I94" i="3"/>
  <c r="K82" i="3"/>
  <c r="L82" i="3"/>
  <c r="M82" i="3"/>
  <c r="J82" i="3"/>
  <c r="J60" i="3"/>
  <c r="K60" i="3"/>
  <c r="F129" i="3"/>
  <c r="G127" i="3"/>
  <c r="G129" i="3" s="1"/>
  <c r="C127" i="3"/>
  <c r="C129" i="3" s="1"/>
  <c r="I87" i="3" l="1"/>
  <c r="C111" i="3"/>
  <c r="D111" i="3"/>
  <c r="E111" i="3"/>
  <c r="F111" i="3"/>
  <c r="G111" i="3"/>
  <c r="H111" i="3"/>
  <c r="I111" i="3"/>
  <c r="B111" i="3"/>
  <c r="C107" i="3"/>
  <c r="D107" i="3"/>
  <c r="E107" i="3"/>
  <c r="F107" i="3"/>
  <c r="G107" i="3"/>
  <c r="H107" i="3"/>
  <c r="I107" i="3"/>
  <c r="B107" i="3"/>
  <c r="C103" i="3"/>
  <c r="D103" i="3"/>
  <c r="E103" i="3"/>
  <c r="F103" i="3"/>
  <c r="G103" i="3"/>
  <c r="H103" i="3"/>
  <c r="I103" i="3"/>
  <c r="B103" i="3"/>
  <c r="C80" i="3"/>
  <c r="D80" i="3"/>
  <c r="E80" i="3"/>
  <c r="F80" i="3"/>
  <c r="G80" i="3"/>
  <c r="H80" i="3"/>
  <c r="I80" i="3"/>
  <c r="B80" i="3"/>
  <c r="C76" i="3"/>
  <c r="D76" i="3"/>
  <c r="E76" i="3"/>
  <c r="F76" i="3"/>
  <c r="G76" i="3"/>
  <c r="H76" i="3"/>
  <c r="I76" i="3"/>
  <c r="B76" i="3"/>
  <c r="C57" i="3"/>
  <c r="D57" i="3"/>
  <c r="E57" i="3"/>
  <c r="F57" i="3"/>
  <c r="G57" i="3"/>
  <c r="H57" i="3"/>
  <c r="I57" i="3"/>
  <c r="B57" i="3"/>
  <c r="C53" i="3"/>
  <c r="D53" i="3"/>
  <c r="E53" i="3"/>
  <c r="F53" i="3"/>
  <c r="G53" i="3"/>
  <c r="H53" i="3"/>
  <c r="I53" i="3"/>
  <c r="B53" i="3"/>
  <c r="C49" i="3"/>
  <c r="D49" i="3"/>
  <c r="E49" i="3"/>
  <c r="F49" i="3"/>
  <c r="G49" i="3"/>
  <c r="H49" i="3"/>
  <c r="I49" i="3"/>
  <c r="B49" i="3"/>
  <c r="B116" i="3"/>
  <c r="D116" i="3"/>
  <c r="E116" i="3"/>
  <c r="F116" i="3"/>
  <c r="G116" i="3"/>
  <c r="H116" i="3"/>
  <c r="I116" i="3"/>
  <c r="C116" i="3"/>
  <c r="B122" i="3"/>
  <c r="D122" i="3"/>
  <c r="E122" i="3"/>
  <c r="F122" i="3"/>
  <c r="F123" i="3" s="1"/>
  <c r="G122" i="3"/>
  <c r="H122" i="3"/>
  <c r="I122" i="3"/>
  <c r="C122" i="3"/>
  <c r="B119" i="3"/>
  <c r="B113" i="3" s="1"/>
  <c r="D119" i="3"/>
  <c r="D113" i="3" s="1"/>
  <c r="E119" i="3"/>
  <c r="F119" i="3"/>
  <c r="F113" i="3" s="1"/>
  <c r="G119" i="3"/>
  <c r="H119" i="3"/>
  <c r="H113" i="3" s="1"/>
  <c r="I119" i="3"/>
  <c r="I113" i="3" s="1"/>
  <c r="C119" i="3"/>
  <c r="C109" i="3"/>
  <c r="C110" i="3" s="1"/>
  <c r="C112" i="3" s="1"/>
  <c r="B109" i="3"/>
  <c r="E109" i="3"/>
  <c r="F109" i="3"/>
  <c r="F110" i="3" s="1"/>
  <c r="F112" i="3" s="1"/>
  <c r="G109" i="3"/>
  <c r="H109" i="3"/>
  <c r="H110" i="3" s="1"/>
  <c r="H112" i="3" s="1"/>
  <c r="I109" i="3"/>
  <c r="I110" i="3" s="1"/>
  <c r="I112" i="3" s="1"/>
  <c r="D109" i="3"/>
  <c r="D110" i="3" s="1"/>
  <c r="D112" i="3" s="1"/>
  <c r="C105" i="3"/>
  <c r="B105" i="3"/>
  <c r="C106" i="3" s="1"/>
  <c r="C108" i="3" s="1"/>
  <c r="E105" i="3"/>
  <c r="F105" i="3"/>
  <c r="G105" i="3"/>
  <c r="H105" i="3"/>
  <c r="H106" i="3" s="1"/>
  <c r="H108" i="3" s="1"/>
  <c r="I105" i="3"/>
  <c r="I106" i="3" s="1"/>
  <c r="I108" i="3" s="1"/>
  <c r="D105" i="3"/>
  <c r="E101" i="3"/>
  <c r="F101" i="3"/>
  <c r="F102" i="3" s="1"/>
  <c r="G101" i="3"/>
  <c r="H101" i="3"/>
  <c r="H102" i="3" s="1"/>
  <c r="H104" i="3" s="1"/>
  <c r="I101" i="3"/>
  <c r="D101" i="3"/>
  <c r="B110" i="3"/>
  <c r="I102" i="3"/>
  <c r="I104" i="3" s="1"/>
  <c r="C95" i="3"/>
  <c r="D95" i="3"/>
  <c r="E95" i="3"/>
  <c r="F95" i="3"/>
  <c r="G95" i="3"/>
  <c r="H95" i="3"/>
  <c r="B95" i="3"/>
  <c r="C92" i="3"/>
  <c r="D92" i="3"/>
  <c r="E92" i="3"/>
  <c r="F92" i="3"/>
  <c r="G92" i="3"/>
  <c r="G86" i="3" s="1"/>
  <c r="H92" i="3"/>
  <c r="B92" i="3"/>
  <c r="C89" i="3"/>
  <c r="C86" i="3" s="1"/>
  <c r="D89" i="3"/>
  <c r="D86" i="3" s="1"/>
  <c r="E89" i="3"/>
  <c r="F89" i="3"/>
  <c r="G89" i="3"/>
  <c r="H89" i="3"/>
  <c r="C82" i="3"/>
  <c r="D82" i="3"/>
  <c r="E82" i="3"/>
  <c r="E83" i="3" s="1"/>
  <c r="F82" i="3"/>
  <c r="G82" i="3"/>
  <c r="H82" i="3"/>
  <c r="H85" i="3" s="1"/>
  <c r="B82" i="3"/>
  <c r="C83" i="3" s="1"/>
  <c r="C85" i="3" s="1"/>
  <c r="C78" i="3"/>
  <c r="D78" i="3"/>
  <c r="D79" i="3" s="1"/>
  <c r="D81" i="3" s="1"/>
  <c r="E78" i="3"/>
  <c r="E79" i="3" s="1"/>
  <c r="E81" i="3" s="1"/>
  <c r="F78" i="3"/>
  <c r="F79" i="3" s="1"/>
  <c r="G78" i="3"/>
  <c r="H79" i="3" s="1"/>
  <c r="H81" i="3" s="1"/>
  <c r="H78" i="3"/>
  <c r="I78" i="3"/>
  <c r="B78" i="3"/>
  <c r="C74" i="3"/>
  <c r="D74" i="3"/>
  <c r="E74" i="3"/>
  <c r="E75" i="3" s="1"/>
  <c r="F74" i="3"/>
  <c r="G74" i="3"/>
  <c r="H74" i="3"/>
  <c r="H75" i="3" s="1"/>
  <c r="I74" i="3"/>
  <c r="I75" i="3" s="1"/>
  <c r="B74" i="3"/>
  <c r="D83" i="3"/>
  <c r="D75" i="3"/>
  <c r="D77" i="3" s="1"/>
  <c r="B68" i="3"/>
  <c r="D68" i="3"/>
  <c r="E68" i="3"/>
  <c r="F68" i="3"/>
  <c r="G68" i="3"/>
  <c r="H68" i="3"/>
  <c r="I68" i="3"/>
  <c r="C68" i="3"/>
  <c r="B65" i="3"/>
  <c r="D65" i="3"/>
  <c r="E65" i="3"/>
  <c r="F65" i="3"/>
  <c r="F59" i="3" s="1"/>
  <c r="G65" i="3"/>
  <c r="H65" i="3"/>
  <c r="H59" i="3" s="1"/>
  <c r="I65" i="3"/>
  <c r="C65" i="3"/>
  <c r="C59" i="3" s="1"/>
  <c r="B62" i="3"/>
  <c r="B59" i="3" s="1"/>
  <c r="D62" i="3"/>
  <c r="E62" i="3"/>
  <c r="F63" i="3" s="1"/>
  <c r="F62" i="3"/>
  <c r="G62" i="3"/>
  <c r="H62" i="3"/>
  <c r="I62" i="3"/>
  <c r="C62" i="3"/>
  <c r="C55" i="3"/>
  <c r="B55" i="3"/>
  <c r="C56" i="3" s="1"/>
  <c r="C58" i="3" s="1"/>
  <c r="E55" i="3"/>
  <c r="F55" i="3"/>
  <c r="G55" i="3"/>
  <c r="H55" i="3"/>
  <c r="H56" i="3" s="1"/>
  <c r="H58" i="3" s="1"/>
  <c r="I55" i="3"/>
  <c r="I56" i="3" s="1"/>
  <c r="I58" i="3" s="1"/>
  <c r="D55" i="3"/>
  <c r="D56" i="3" s="1"/>
  <c r="D58" i="3" s="1"/>
  <c r="C51" i="3"/>
  <c r="B51" i="3"/>
  <c r="B52" i="3" s="1"/>
  <c r="E51" i="3"/>
  <c r="F52" i="3" s="1"/>
  <c r="F51" i="3"/>
  <c r="G51" i="3"/>
  <c r="H51" i="3"/>
  <c r="I51" i="3"/>
  <c r="D51" i="3"/>
  <c r="E47" i="3"/>
  <c r="F47" i="3"/>
  <c r="G47" i="3"/>
  <c r="H47" i="3"/>
  <c r="I47" i="3"/>
  <c r="D47" i="3"/>
  <c r="B66" i="3"/>
  <c r="B56" i="3"/>
  <c r="G52" i="3"/>
  <c r="G54" i="3" s="1"/>
  <c r="H48" i="3"/>
  <c r="H50" i="3" s="1"/>
  <c r="C41" i="3"/>
  <c r="D41" i="3"/>
  <c r="E41" i="3"/>
  <c r="F41" i="3"/>
  <c r="G41" i="3"/>
  <c r="H41" i="3"/>
  <c r="I41" i="3"/>
  <c r="B41" i="3"/>
  <c r="C38" i="3"/>
  <c r="D38" i="3"/>
  <c r="E38" i="3"/>
  <c r="F38" i="3"/>
  <c r="G38" i="3"/>
  <c r="H38" i="3"/>
  <c r="I38" i="3"/>
  <c r="B38" i="3"/>
  <c r="C35" i="3"/>
  <c r="D35" i="3"/>
  <c r="E35" i="3"/>
  <c r="F35" i="3"/>
  <c r="G35" i="3"/>
  <c r="H35" i="3"/>
  <c r="I35" i="3"/>
  <c r="B35" i="3"/>
  <c r="C30" i="3"/>
  <c r="D30" i="3"/>
  <c r="E30" i="3"/>
  <c r="F30" i="3"/>
  <c r="G30" i="3"/>
  <c r="H30" i="3"/>
  <c r="B30" i="3"/>
  <c r="C26" i="3"/>
  <c r="D26" i="3"/>
  <c r="E26" i="3"/>
  <c r="F26" i="3"/>
  <c r="G26" i="3"/>
  <c r="H26" i="3"/>
  <c r="I26" i="3"/>
  <c r="B26" i="3"/>
  <c r="B24" i="3"/>
  <c r="C22" i="3"/>
  <c r="D22" i="3"/>
  <c r="E22" i="3"/>
  <c r="F22" i="3"/>
  <c r="G22" i="3"/>
  <c r="H22" i="3"/>
  <c r="I22" i="3"/>
  <c r="B22" i="3"/>
  <c r="C14" i="3"/>
  <c r="C138" i="3" s="1"/>
  <c r="D14" i="3"/>
  <c r="E14" i="3"/>
  <c r="F14" i="3"/>
  <c r="G14" i="3"/>
  <c r="G138" i="3" s="1"/>
  <c r="H14" i="3"/>
  <c r="I14" i="3"/>
  <c r="B14" i="3"/>
  <c r="C4" i="3"/>
  <c r="D4" i="3"/>
  <c r="E4" i="3"/>
  <c r="F4" i="3"/>
  <c r="G4" i="3"/>
  <c r="H4" i="3"/>
  <c r="I4" i="3"/>
  <c r="B4" i="3"/>
  <c r="I77" i="3" l="1"/>
  <c r="G83" i="3"/>
  <c r="G85" i="3" s="1"/>
  <c r="H77" i="3"/>
  <c r="F48" i="3"/>
  <c r="F50" i="3" s="1"/>
  <c r="E77" i="3"/>
  <c r="G15" i="3"/>
  <c r="B15" i="3"/>
  <c r="B138" i="3"/>
  <c r="I138" i="3"/>
  <c r="F138" i="3"/>
  <c r="E138" i="3"/>
  <c r="C113" i="3"/>
  <c r="D114" i="3" s="1"/>
  <c r="G96" i="3"/>
  <c r="G106" i="3"/>
  <c r="G108" i="3" s="1"/>
  <c r="H15" i="3"/>
  <c r="H138" i="3"/>
  <c r="F56" i="3"/>
  <c r="F58" i="3" s="1"/>
  <c r="D138" i="3"/>
  <c r="E85" i="3"/>
  <c r="C79" i="3"/>
  <c r="C81" i="3" s="1"/>
  <c r="G79" i="3"/>
  <c r="G81" i="3" s="1"/>
  <c r="I79" i="3"/>
  <c r="I81" i="3" s="1"/>
  <c r="E113" i="3"/>
  <c r="F114" i="3" s="1"/>
  <c r="D85" i="3"/>
  <c r="B106" i="3"/>
  <c r="F106" i="3"/>
  <c r="D15" i="3"/>
  <c r="G102" i="3"/>
  <c r="G104" i="3" s="1"/>
  <c r="E106" i="3"/>
  <c r="E108" i="3" s="1"/>
  <c r="I15" i="3"/>
  <c r="G46" i="3"/>
  <c r="G48" i="3"/>
  <c r="G50" i="3" s="1"/>
  <c r="G56" i="3"/>
  <c r="G58" i="3" s="1"/>
  <c r="G63" i="3"/>
  <c r="G110" i="3"/>
  <c r="G112" i="3" s="1"/>
  <c r="E59" i="3"/>
  <c r="F60" i="3" s="1"/>
  <c r="C75" i="3"/>
  <c r="C77" i="3" s="1"/>
  <c r="B75" i="3"/>
  <c r="B77" i="3" s="1"/>
  <c r="G75" i="3"/>
  <c r="G77" i="3" s="1"/>
  <c r="F75" i="3"/>
  <c r="F77" i="3" s="1"/>
  <c r="B79" i="3"/>
  <c r="B81" i="3" s="1"/>
  <c r="B83" i="3"/>
  <c r="B85" i="3" s="1"/>
  <c r="B86" i="3"/>
  <c r="F86" i="3"/>
  <c r="G87" i="3" s="1"/>
  <c r="B54" i="3"/>
  <c r="B58" i="3"/>
  <c r="I59" i="3"/>
  <c r="I60" i="3" s="1"/>
  <c r="I46" i="3"/>
  <c r="I48" i="3"/>
  <c r="I50" i="3" s="1"/>
  <c r="I52" i="3"/>
  <c r="I54" i="3" s="1"/>
  <c r="H52" i="3"/>
  <c r="H54" i="3" s="1"/>
  <c r="F83" i="3"/>
  <c r="F85" i="3" s="1"/>
  <c r="B112" i="3"/>
  <c r="E110" i="3"/>
  <c r="E112" i="3" s="1"/>
  <c r="E52" i="3"/>
  <c r="E54" i="3" s="1"/>
  <c r="D59" i="3"/>
  <c r="E60" i="3" s="1"/>
  <c r="C15" i="3"/>
  <c r="E15" i="3"/>
  <c r="C52" i="3"/>
  <c r="C54" i="3" s="1"/>
  <c r="B108" i="3"/>
  <c r="F15" i="3"/>
  <c r="D52" i="3"/>
  <c r="D54" i="3" s="1"/>
  <c r="H86" i="3"/>
  <c r="D106" i="3"/>
  <c r="D108" i="3" s="1"/>
  <c r="F108" i="3"/>
  <c r="F104" i="3"/>
  <c r="F81" i="3"/>
  <c r="F54" i="3"/>
  <c r="G113" i="3"/>
  <c r="H114" i="3" s="1"/>
  <c r="E102" i="3"/>
  <c r="E104" i="3" s="1"/>
  <c r="B114" i="3"/>
  <c r="B117" i="3"/>
  <c r="F120" i="3"/>
  <c r="G114" i="3"/>
  <c r="C117" i="3"/>
  <c r="G117" i="3"/>
  <c r="C120" i="3"/>
  <c r="G120" i="3"/>
  <c r="C123" i="3"/>
  <c r="G123" i="3"/>
  <c r="F117" i="3"/>
  <c r="B120" i="3"/>
  <c r="B123" i="3"/>
  <c r="D117" i="3"/>
  <c r="H117" i="3"/>
  <c r="D120" i="3"/>
  <c r="H120" i="3"/>
  <c r="D123" i="3"/>
  <c r="H123" i="3"/>
  <c r="I114" i="3"/>
  <c r="E117" i="3"/>
  <c r="I117" i="3"/>
  <c r="E120" i="3"/>
  <c r="I120" i="3"/>
  <c r="E123" i="3"/>
  <c r="I123" i="3"/>
  <c r="E86" i="3"/>
  <c r="B90" i="3"/>
  <c r="B93" i="3"/>
  <c r="B96" i="3"/>
  <c r="F96" i="3"/>
  <c r="C90" i="3"/>
  <c r="C93" i="3"/>
  <c r="D87" i="3"/>
  <c r="H87" i="3"/>
  <c r="D90" i="3"/>
  <c r="H90" i="3"/>
  <c r="D93" i="3"/>
  <c r="H93" i="3"/>
  <c r="D96" i="3"/>
  <c r="H96" i="3"/>
  <c r="F90" i="3"/>
  <c r="F93" i="3"/>
  <c r="G90" i="3"/>
  <c r="G93" i="3"/>
  <c r="C96" i="3"/>
  <c r="E90" i="3"/>
  <c r="E93" i="3"/>
  <c r="E96" i="3"/>
  <c r="G59" i="3"/>
  <c r="H60" i="3" s="1"/>
  <c r="E56" i="3"/>
  <c r="E58" i="3" s="1"/>
  <c r="E48" i="3"/>
  <c r="E50" i="3" s="1"/>
  <c r="B63" i="3"/>
  <c r="F66" i="3"/>
  <c r="B69" i="3"/>
  <c r="F69" i="3"/>
  <c r="C63" i="3"/>
  <c r="C66" i="3"/>
  <c r="G69" i="3"/>
  <c r="D60" i="3"/>
  <c r="D63" i="3"/>
  <c r="H63" i="3"/>
  <c r="D66" i="3"/>
  <c r="H66" i="3"/>
  <c r="D69" i="3"/>
  <c r="H69" i="3"/>
  <c r="B60" i="3"/>
  <c r="C60" i="3"/>
  <c r="G66" i="3"/>
  <c r="C69" i="3"/>
  <c r="E63" i="3"/>
  <c r="I63" i="3"/>
  <c r="E66" i="3"/>
  <c r="I66" i="3"/>
  <c r="E69" i="3"/>
  <c r="I69" i="3"/>
  <c r="I207" i="1"/>
  <c r="I210" i="1" s="1"/>
  <c r="H207" i="1"/>
  <c r="H210" i="1" s="1"/>
  <c r="G207" i="1"/>
  <c r="G210" i="1" s="1"/>
  <c r="F207" i="1"/>
  <c r="F210" i="1" s="1"/>
  <c r="E207" i="1"/>
  <c r="E210" i="1" s="1"/>
  <c r="D207" i="1"/>
  <c r="D210" i="1" s="1"/>
  <c r="C207" i="1"/>
  <c r="C210" i="1" s="1"/>
  <c r="B207" i="1"/>
  <c r="B210" i="1" s="1"/>
  <c r="I192" i="1"/>
  <c r="H192" i="1"/>
  <c r="G192" i="1"/>
  <c r="F192" i="1"/>
  <c r="E192" i="1"/>
  <c r="D192" i="1"/>
  <c r="C192" i="1"/>
  <c r="B192" i="1"/>
  <c r="I177" i="1"/>
  <c r="I180" i="1" s="1"/>
  <c r="I181" i="1" s="1"/>
  <c r="H177" i="1"/>
  <c r="H180" i="1" s="1"/>
  <c r="H181" i="1" s="1"/>
  <c r="G177" i="1"/>
  <c r="G180" i="1" s="1"/>
  <c r="G181" i="1" s="1"/>
  <c r="F177" i="1"/>
  <c r="F180" i="1" s="1"/>
  <c r="F181" i="1" s="1"/>
  <c r="E177" i="1"/>
  <c r="E180" i="1" s="1"/>
  <c r="E181" i="1" s="1"/>
  <c r="D177" i="1"/>
  <c r="D180" i="1" s="1"/>
  <c r="D181" i="1" s="1"/>
  <c r="C177" i="1"/>
  <c r="C180" i="1" s="1"/>
  <c r="C181" i="1" s="1"/>
  <c r="B177" i="1"/>
  <c r="B180" i="1" s="1"/>
  <c r="B181" i="1" s="1"/>
  <c r="I162" i="1"/>
  <c r="I165" i="1" s="1"/>
  <c r="H162" i="1"/>
  <c r="H165" i="1" s="1"/>
  <c r="G162" i="1"/>
  <c r="G165" i="1" s="1"/>
  <c r="F162" i="1"/>
  <c r="F165" i="1" s="1"/>
  <c r="E162" i="1"/>
  <c r="E165" i="1" s="1"/>
  <c r="D162" i="1"/>
  <c r="D165" i="1" s="1"/>
  <c r="C162" i="1"/>
  <c r="C165" i="1" s="1"/>
  <c r="B162" i="1"/>
  <c r="B165" i="1" s="1"/>
  <c r="C142" i="1"/>
  <c r="B142" i="1"/>
  <c r="C138" i="1"/>
  <c r="B138" i="1"/>
  <c r="C134" i="1"/>
  <c r="B134" i="1"/>
  <c r="C130" i="1"/>
  <c r="B130" i="1"/>
  <c r="I126" i="1"/>
  <c r="I99" i="3" s="1"/>
  <c r="I100" i="3" s="1"/>
  <c r="H126" i="1"/>
  <c r="H99" i="3" s="1"/>
  <c r="H100" i="3" s="1"/>
  <c r="G126" i="1"/>
  <c r="G99" i="3" s="1"/>
  <c r="G100" i="3" s="1"/>
  <c r="F126" i="1"/>
  <c r="F99" i="3" s="1"/>
  <c r="F100" i="3" s="1"/>
  <c r="E126" i="1"/>
  <c r="E99" i="3" s="1"/>
  <c r="D126" i="1"/>
  <c r="D99" i="3" s="1"/>
  <c r="E100" i="3" s="1"/>
  <c r="C126" i="1"/>
  <c r="B126" i="1"/>
  <c r="I122" i="1"/>
  <c r="I72" i="3" s="1"/>
  <c r="H122" i="1"/>
  <c r="H72" i="3" s="1"/>
  <c r="G122" i="1"/>
  <c r="G72" i="3" s="1"/>
  <c r="G73" i="3" s="1"/>
  <c r="F122" i="1"/>
  <c r="F72" i="3" s="1"/>
  <c r="F73" i="3" s="1"/>
  <c r="E122" i="1"/>
  <c r="E72" i="3" s="1"/>
  <c r="D122" i="1"/>
  <c r="D72" i="3" s="1"/>
  <c r="C122" i="1"/>
  <c r="C72" i="3" s="1"/>
  <c r="C73" i="3" s="1"/>
  <c r="B122" i="1"/>
  <c r="B72" i="3" s="1"/>
  <c r="B73" i="3" s="1"/>
  <c r="I118" i="1"/>
  <c r="I45" i="3" s="1"/>
  <c r="H118" i="1"/>
  <c r="H45" i="3" s="1"/>
  <c r="H46" i="3" s="1"/>
  <c r="G118" i="1"/>
  <c r="G45" i="3" s="1"/>
  <c r="F118" i="1"/>
  <c r="F45" i="3" s="1"/>
  <c r="E118" i="1"/>
  <c r="E45" i="3" s="1"/>
  <c r="F46" i="3" s="1"/>
  <c r="D118" i="1"/>
  <c r="D45" i="3" s="1"/>
  <c r="C118" i="1"/>
  <c r="B118" i="1"/>
  <c r="I114" i="1"/>
  <c r="I147" i="1" s="1"/>
  <c r="I150" i="1" s="1"/>
  <c r="H114" i="1"/>
  <c r="H147" i="1" s="1"/>
  <c r="H150" i="1" s="1"/>
  <c r="G114" i="1"/>
  <c r="G147" i="1" s="1"/>
  <c r="G150" i="1" s="1"/>
  <c r="F114" i="1"/>
  <c r="F147" i="1" s="1"/>
  <c r="F150" i="1" s="1"/>
  <c r="E114" i="1"/>
  <c r="E147" i="1" s="1"/>
  <c r="E150" i="1" s="1"/>
  <c r="D114" i="1"/>
  <c r="D147" i="1" s="1"/>
  <c r="D150" i="1" s="1"/>
  <c r="C114" i="1"/>
  <c r="C147" i="1" s="1"/>
  <c r="C150" i="1" s="1"/>
  <c r="B114" i="1"/>
  <c r="I7" i="1"/>
  <c r="H7" i="1"/>
  <c r="G7" i="1"/>
  <c r="F7" i="1"/>
  <c r="E7" i="1"/>
  <c r="D7" i="1"/>
  <c r="C7" i="1"/>
  <c r="B7" i="1"/>
  <c r="I4" i="1"/>
  <c r="I10" i="1" s="1"/>
  <c r="I13" i="3" s="1"/>
  <c r="H4" i="1"/>
  <c r="G4" i="1"/>
  <c r="F4" i="1"/>
  <c r="E4" i="1"/>
  <c r="D4" i="1"/>
  <c r="C4" i="1"/>
  <c r="B4" i="1"/>
  <c r="E73" i="3" l="1"/>
  <c r="G151" i="1"/>
  <c r="G3" i="3"/>
  <c r="H211" i="1"/>
  <c r="H8" i="3"/>
  <c r="C11" i="3"/>
  <c r="E114" i="3"/>
  <c r="C47" i="3"/>
  <c r="D48" i="3" s="1"/>
  <c r="D50" i="3" s="1"/>
  <c r="C45" i="3"/>
  <c r="F151" i="1"/>
  <c r="F3" i="3"/>
  <c r="H151" i="1"/>
  <c r="H3" i="3"/>
  <c r="E151" i="1"/>
  <c r="E3" i="3"/>
  <c r="B101" i="3"/>
  <c r="B102" i="3" s="1"/>
  <c r="B104" i="3" s="1"/>
  <c r="B100" i="3"/>
  <c r="I73" i="3"/>
  <c r="F11" i="3"/>
  <c r="C151" i="1"/>
  <c r="C3" i="3"/>
  <c r="D151" i="1"/>
  <c r="D3" i="3"/>
  <c r="C101" i="3"/>
  <c r="C99" i="3"/>
  <c r="C100" i="3" s="1"/>
  <c r="H73" i="3"/>
  <c r="I151" i="1"/>
  <c r="I3" i="3"/>
  <c r="D46" i="3"/>
  <c r="C10" i="1"/>
  <c r="C13" i="3" s="1"/>
  <c r="E11" i="3"/>
  <c r="D10" i="1"/>
  <c r="D13" i="3" s="1"/>
  <c r="E10" i="1"/>
  <c r="E13" i="3" s="1"/>
  <c r="G11" i="3"/>
  <c r="C114" i="3"/>
  <c r="G60" i="3"/>
  <c r="E46" i="3"/>
  <c r="D73" i="3"/>
  <c r="I211" i="1"/>
  <c r="I8" i="3"/>
  <c r="B11" i="3"/>
  <c r="B10" i="1"/>
  <c r="B13" i="3" s="1"/>
  <c r="D11" i="3"/>
  <c r="F10" i="1"/>
  <c r="F13" i="3" s="1"/>
  <c r="H11" i="3"/>
  <c r="G10" i="1"/>
  <c r="G13" i="3" s="1"/>
  <c r="I166" i="1"/>
  <c r="I11" i="3"/>
  <c r="H10" i="1"/>
  <c r="H13" i="3" s="1"/>
  <c r="B147" i="1"/>
  <c r="B150" i="1" s="1"/>
  <c r="B45" i="3"/>
  <c r="B46" i="3" s="1"/>
  <c r="B47" i="3"/>
  <c r="B211" i="1"/>
  <c r="B8" i="3"/>
  <c r="C211" i="1"/>
  <c r="C8" i="3"/>
  <c r="D211" i="1"/>
  <c r="D8" i="3"/>
  <c r="E211" i="1"/>
  <c r="E8" i="3"/>
  <c r="F211" i="1"/>
  <c r="F8" i="3"/>
  <c r="G211" i="1"/>
  <c r="G8" i="3"/>
  <c r="B87" i="3"/>
  <c r="E87" i="3"/>
  <c r="C87" i="3"/>
  <c r="F87" i="3"/>
  <c r="H16" i="3" l="1"/>
  <c r="F16" i="3"/>
  <c r="C5" i="3"/>
  <c r="C137" i="3"/>
  <c r="C9" i="3"/>
  <c r="C10" i="3"/>
  <c r="C48" i="3"/>
  <c r="C50" i="3" s="1"/>
  <c r="B48" i="3"/>
  <c r="B50" i="3" s="1"/>
  <c r="G136" i="3"/>
  <c r="G12" i="3"/>
  <c r="G5" i="3"/>
  <c r="C166" i="1"/>
  <c r="G137" i="3"/>
  <c r="G10" i="3"/>
  <c r="G9" i="3"/>
  <c r="C136" i="3"/>
  <c r="C12" i="3"/>
  <c r="G166" i="1"/>
  <c r="F136" i="3"/>
  <c r="F12" i="3"/>
  <c r="H5" i="3"/>
  <c r="H7" i="3" s="1"/>
  <c r="H137" i="3"/>
  <c r="H9" i="3"/>
  <c r="H10" i="3"/>
  <c r="I16" i="3"/>
  <c r="I137" i="3"/>
  <c r="I9" i="3"/>
  <c r="I10" i="3"/>
  <c r="D16" i="3"/>
  <c r="D100" i="3"/>
  <c r="F5" i="3"/>
  <c r="F137" i="3"/>
  <c r="F10" i="3"/>
  <c r="F9" i="3"/>
  <c r="E10" i="3"/>
  <c r="E137" i="3"/>
  <c r="E9" i="3"/>
  <c r="H166" i="1"/>
  <c r="F166" i="1"/>
  <c r="B166" i="1"/>
  <c r="B151" i="1"/>
  <c r="B3" i="3"/>
  <c r="B10" i="3" s="1"/>
  <c r="D102" i="3"/>
  <c r="D104" i="3" s="1"/>
  <c r="C102" i="3"/>
  <c r="C104" i="3" s="1"/>
  <c r="I136" i="3"/>
  <c r="I12" i="3"/>
  <c r="I5" i="3"/>
  <c r="C16" i="3"/>
  <c r="G16" i="3"/>
  <c r="D9" i="3"/>
  <c r="D137" i="3"/>
  <c r="D10" i="3"/>
  <c r="D136" i="3"/>
  <c r="D12" i="3"/>
  <c r="D5" i="3"/>
  <c r="E136" i="3"/>
  <c r="E12" i="3"/>
  <c r="E5" i="3"/>
  <c r="E16" i="3"/>
  <c r="B136" i="3"/>
  <c r="B12" i="3"/>
  <c r="B5" i="3"/>
  <c r="B9" i="3"/>
  <c r="B137" i="3"/>
  <c r="C46" i="3"/>
  <c r="H136" i="3"/>
  <c r="H12" i="3"/>
  <c r="D166" i="1"/>
  <c r="E166" i="1"/>
  <c r="A17" i="3"/>
  <c r="A44" i="3"/>
  <c r="E42" i="3"/>
  <c r="B42" i="3"/>
  <c r="B39" i="3"/>
  <c r="I28" i="3"/>
  <c r="H28" i="3"/>
  <c r="G28" i="3"/>
  <c r="F28" i="3"/>
  <c r="E28" i="3"/>
  <c r="D28" i="3"/>
  <c r="C28" i="3"/>
  <c r="B28" i="3"/>
  <c r="B29" i="3" s="1"/>
  <c r="I24" i="3"/>
  <c r="H24" i="3"/>
  <c r="G24" i="3"/>
  <c r="F24" i="3"/>
  <c r="E24" i="3"/>
  <c r="D24" i="3"/>
  <c r="C24" i="3"/>
  <c r="B25" i="3"/>
  <c r="B20" i="3"/>
  <c r="B21" i="3" s="1"/>
  <c r="C20" i="3"/>
  <c r="D20" i="3"/>
  <c r="E20" i="3"/>
  <c r="F20" i="3"/>
  <c r="G20" i="3"/>
  <c r="H20" i="3"/>
  <c r="I20" i="3"/>
  <c r="J1" i="3"/>
  <c r="K1" i="3" s="1"/>
  <c r="L1" i="3" s="1"/>
  <c r="M1" i="3" s="1"/>
  <c r="N1" i="3" s="1"/>
  <c r="H1" i="3"/>
  <c r="G1" i="3" s="1"/>
  <c r="F1" i="3" s="1"/>
  <c r="E1" i="3" s="1"/>
  <c r="D1" i="3" s="1"/>
  <c r="C1" i="3" s="1"/>
  <c r="B1" i="3" s="1"/>
  <c r="H6" i="3" l="1"/>
  <c r="G7" i="3"/>
  <c r="G6" i="3"/>
  <c r="B6" i="3"/>
  <c r="B7" i="3"/>
  <c r="C7" i="3"/>
  <c r="C6" i="3"/>
  <c r="B16" i="3"/>
  <c r="E7" i="3"/>
  <c r="E6" i="3"/>
  <c r="D7" i="3"/>
  <c r="D6" i="3"/>
  <c r="I7" i="3"/>
  <c r="I6" i="3"/>
  <c r="F7" i="3"/>
  <c r="F6" i="3"/>
  <c r="I21" i="3"/>
  <c r="E21" i="3"/>
  <c r="F39" i="3"/>
  <c r="F21" i="3"/>
  <c r="F23" i="3" s="1"/>
  <c r="I32" i="3"/>
  <c r="G21" i="3"/>
  <c r="C21" i="3"/>
  <c r="C23" i="3" s="1"/>
  <c r="D25" i="3"/>
  <c r="D27" i="3" s="1"/>
  <c r="H25" i="3"/>
  <c r="H27" i="3" s="1"/>
  <c r="D29" i="3"/>
  <c r="D31" i="3" s="1"/>
  <c r="H29" i="3"/>
  <c r="H31" i="3" s="1"/>
  <c r="I25" i="3"/>
  <c r="I27" i="3" s="1"/>
  <c r="I29" i="3"/>
  <c r="I31" i="3" s="1"/>
  <c r="F32" i="3"/>
  <c r="F29" i="3"/>
  <c r="F31" i="3" s="1"/>
  <c r="I42" i="3"/>
  <c r="E25" i="3"/>
  <c r="E27" i="3" s="1"/>
  <c r="E29" i="3"/>
  <c r="E31" i="3" s="1"/>
  <c r="B32" i="3"/>
  <c r="B33" i="3" s="1"/>
  <c r="I23" i="3"/>
  <c r="F25" i="3"/>
  <c r="H21" i="3"/>
  <c r="H23" i="3" s="1"/>
  <c r="D21" i="3"/>
  <c r="D23" i="3" s="1"/>
  <c r="C25" i="3"/>
  <c r="C27" i="3" s="1"/>
  <c r="G25" i="3"/>
  <c r="G27" i="3" s="1"/>
  <c r="C29" i="3"/>
  <c r="C31" i="3" s="1"/>
  <c r="G29" i="3"/>
  <c r="G31" i="3" s="1"/>
  <c r="D32" i="3"/>
  <c r="I39" i="3"/>
  <c r="F42" i="3"/>
  <c r="B31" i="3"/>
  <c r="D42" i="3"/>
  <c r="H42" i="3"/>
  <c r="H32" i="3"/>
  <c r="E36" i="3"/>
  <c r="I36" i="3"/>
  <c r="E39" i="3"/>
  <c r="B23" i="3"/>
  <c r="F27" i="3"/>
  <c r="C32" i="3"/>
  <c r="D36" i="3"/>
  <c r="D39" i="3"/>
  <c r="G23" i="3"/>
  <c r="E32" i="3"/>
  <c r="B36" i="3"/>
  <c r="F36" i="3"/>
  <c r="B27" i="3"/>
  <c r="G32" i="3"/>
  <c r="H36" i="3"/>
  <c r="H39" i="3"/>
  <c r="E23" i="3"/>
  <c r="C36" i="3"/>
  <c r="G36" i="3"/>
  <c r="C39" i="3"/>
  <c r="G39" i="3"/>
  <c r="C42" i="3"/>
  <c r="G42" i="3"/>
  <c r="D33" i="3" l="1"/>
  <c r="G33" i="3"/>
  <c r="C33" i="3"/>
  <c r="H33" i="3"/>
  <c r="E33" i="3"/>
  <c r="F33" i="3"/>
  <c r="I33" i="3"/>
  <c r="H18" i="3"/>
  <c r="H139" i="3" s="1"/>
  <c r="G18" i="3"/>
  <c r="G139" i="3" s="1"/>
  <c r="F18" i="3"/>
  <c r="F139" i="3" s="1"/>
  <c r="E18" i="3"/>
  <c r="E139" i="3" s="1"/>
  <c r="D18" i="3"/>
  <c r="D139" i="3" s="1"/>
  <c r="C18" i="3"/>
  <c r="C139" i="3" s="1"/>
  <c r="B18" i="3"/>
  <c r="B139" i="3" s="1"/>
  <c r="I18" i="3"/>
  <c r="I139" i="3" s="1"/>
  <c r="E67" i="3" l="1"/>
  <c r="E115" i="3"/>
  <c r="E124" i="3"/>
  <c r="E94" i="3"/>
  <c r="E70" i="3"/>
  <c r="E97" i="3"/>
  <c r="E118" i="3"/>
  <c r="E91" i="3"/>
  <c r="E121" i="3"/>
  <c r="E64" i="3"/>
  <c r="E88" i="3"/>
  <c r="E61" i="3"/>
  <c r="B118" i="3"/>
  <c r="B70" i="3"/>
  <c r="B121" i="3"/>
  <c r="B124" i="3"/>
  <c r="B91" i="3"/>
  <c r="B94" i="3"/>
  <c r="B115" i="3"/>
  <c r="B97" i="3"/>
  <c r="B61" i="3"/>
  <c r="B64" i="3"/>
  <c r="B67" i="3"/>
  <c r="B88" i="3"/>
  <c r="D124" i="3"/>
  <c r="D91" i="3"/>
  <c r="D118" i="3"/>
  <c r="D94" i="3"/>
  <c r="D64" i="3"/>
  <c r="D97" i="3"/>
  <c r="D121" i="3"/>
  <c r="D88" i="3"/>
  <c r="D67" i="3"/>
  <c r="D115" i="3"/>
  <c r="D70" i="3"/>
  <c r="D61" i="3"/>
  <c r="H121" i="3"/>
  <c r="H97" i="3"/>
  <c r="H124" i="3"/>
  <c r="H91" i="3"/>
  <c r="H67" i="3"/>
  <c r="H115" i="3"/>
  <c r="H118" i="3"/>
  <c r="H70" i="3"/>
  <c r="H94" i="3"/>
  <c r="H64" i="3"/>
  <c r="H61" i="3"/>
  <c r="H88" i="3"/>
  <c r="I118" i="3"/>
  <c r="I64" i="3"/>
  <c r="I70" i="3"/>
  <c r="I121" i="3"/>
  <c r="I67" i="3"/>
  <c r="I115" i="3"/>
  <c r="I124" i="3"/>
  <c r="I61" i="3"/>
  <c r="F70" i="3"/>
  <c r="F67" i="3"/>
  <c r="F124" i="3"/>
  <c r="F97" i="3"/>
  <c r="F94" i="3"/>
  <c r="F115" i="3"/>
  <c r="F91" i="3"/>
  <c r="F118" i="3"/>
  <c r="F61" i="3"/>
  <c r="F64" i="3"/>
  <c r="F121" i="3"/>
  <c r="F88" i="3"/>
  <c r="C34" i="3"/>
  <c r="C94" i="3"/>
  <c r="C64" i="3"/>
  <c r="C97" i="3"/>
  <c r="C91" i="3"/>
  <c r="C67" i="3"/>
  <c r="C70" i="3"/>
  <c r="C118" i="3"/>
  <c r="C121" i="3"/>
  <c r="C124" i="3"/>
  <c r="C88" i="3"/>
  <c r="C115" i="3"/>
  <c r="C61" i="3"/>
  <c r="G94" i="3"/>
  <c r="G91" i="3"/>
  <c r="G88" i="3"/>
  <c r="G121" i="3"/>
  <c r="G64" i="3"/>
  <c r="G67" i="3"/>
  <c r="G70" i="3"/>
  <c r="G124" i="3"/>
  <c r="G97" i="3"/>
  <c r="G118" i="3"/>
  <c r="G61" i="3"/>
  <c r="G115" i="3"/>
  <c r="D19" i="3"/>
  <c r="D40" i="3"/>
  <c r="D43" i="3"/>
  <c r="D37" i="3"/>
  <c r="H19" i="3"/>
  <c r="H40" i="3"/>
  <c r="H43" i="3"/>
  <c r="H37" i="3"/>
  <c r="C19" i="3"/>
  <c r="C40" i="3"/>
  <c r="C37" i="3"/>
  <c r="C43" i="3"/>
  <c r="E19" i="3"/>
  <c r="E37" i="3"/>
  <c r="E40" i="3"/>
  <c r="E43" i="3"/>
  <c r="E34" i="3"/>
  <c r="D34" i="3"/>
  <c r="G19" i="3"/>
  <c r="G37" i="3"/>
  <c r="G40" i="3"/>
  <c r="G43" i="3"/>
  <c r="B19" i="3"/>
  <c r="B37" i="3"/>
  <c r="B43" i="3"/>
  <c r="B40" i="3"/>
  <c r="F19" i="3"/>
  <c r="F34" i="3"/>
  <c r="F40" i="3"/>
  <c r="F37" i="3"/>
  <c r="F43" i="3"/>
  <c r="H34" i="3"/>
  <c r="G34" i="3"/>
  <c r="B34" i="3"/>
  <c r="I19" i="3"/>
  <c r="I43" i="3"/>
  <c r="I40" i="3"/>
  <c r="I37" i="3"/>
  <c r="I34" i="3"/>
  <c r="H99" i="1" l="1"/>
  <c r="G99" i="1"/>
  <c r="F99" i="1"/>
  <c r="E99" i="1"/>
  <c r="D99" i="1"/>
  <c r="C99" i="1"/>
  <c r="B99" i="1"/>
  <c r="I99" i="1"/>
  <c r="H86" i="1"/>
  <c r="G86" i="1"/>
  <c r="F86" i="1"/>
  <c r="E86" i="1"/>
  <c r="D86" i="1"/>
  <c r="C86" i="1"/>
  <c r="B86" i="1"/>
  <c r="I86" i="1"/>
  <c r="G76" i="1"/>
  <c r="F76" i="1"/>
  <c r="E76" i="1"/>
  <c r="C76" i="1"/>
  <c r="B76" i="1"/>
  <c r="D76" i="1"/>
  <c r="H58" i="1"/>
  <c r="G58" i="1"/>
  <c r="F58" i="1"/>
  <c r="E58" i="1"/>
  <c r="D58" i="1"/>
  <c r="C58" i="1"/>
  <c r="B58" i="1"/>
  <c r="I58" i="1"/>
  <c r="H45" i="1"/>
  <c r="G45" i="1"/>
  <c r="F45" i="1"/>
  <c r="E45" i="1"/>
  <c r="D45" i="1"/>
  <c r="D59" i="1" s="1"/>
  <c r="C45" i="1"/>
  <c r="C59" i="1" s="1"/>
  <c r="B45" i="1"/>
  <c r="B59" i="1" s="1"/>
  <c r="I45" i="1"/>
  <c r="H30" i="1"/>
  <c r="H36" i="1" s="1"/>
  <c r="G30" i="1"/>
  <c r="G36" i="1" s="1"/>
  <c r="F30" i="1"/>
  <c r="F36" i="1" s="1"/>
  <c r="E30" i="1"/>
  <c r="E36" i="1" s="1"/>
  <c r="D30" i="1"/>
  <c r="D36" i="1" s="1"/>
  <c r="C30" i="1"/>
  <c r="C36" i="1" s="1"/>
  <c r="B30" i="1"/>
  <c r="B36" i="1" s="1"/>
  <c r="I30" i="1"/>
  <c r="I36" i="1" s="1"/>
  <c r="E59" i="1" l="1"/>
  <c r="G59" i="1"/>
  <c r="F59" i="1"/>
  <c r="H59" i="1"/>
  <c r="E12" i="1"/>
  <c r="E20" i="1" s="1"/>
  <c r="F12" i="1"/>
  <c r="F20" i="1" s="1"/>
  <c r="H12" i="1"/>
  <c r="I12" i="1"/>
  <c r="I20" i="1" s="1"/>
  <c r="B12" i="1"/>
  <c r="B20" i="1" s="1"/>
  <c r="C12" i="1"/>
  <c r="C20" i="1" s="1"/>
  <c r="D12" i="1"/>
  <c r="D20" i="1" s="1"/>
  <c r="E101" i="1"/>
  <c r="E103" i="1" s="1"/>
  <c r="E104" i="1" s="1"/>
  <c r="E194" i="1" s="1"/>
  <c r="E195" i="1" s="1"/>
  <c r="E196" i="1" s="1"/>
  <c r="D101" i="1"/>
  <c r="D103" i="1" s="1"/>
  <c r="D104" i="1" s="1"/>
  <c r="D194" i="1" s="1"/>
  <c r="D195" i="1" s="1"/>
  <c r="D196" i="1" s="1"/>
  <c r="C101" i="1"/>
  <c r="C103" i="1" s="1"/>
  <c r="C104" i="1" s="1"/>
  <c r="C194" i="1" s="1"/>
  <c r="C195" i="1" s="1"/>
  <c r="C196" i="1" s="1"/>
  <c r="B101" i="1"/>
  <c r="B103" i="1" s="1"/>
  <c r="B104" i="1" s="1"/>
  <c r="B194" i="1" s="1"/>
  <c r="B195" i="1" s="1"/>
  <c r="B196" i="1" s="1"/>
  <c r="F101" i="1"/>
  <c r="F103" i="1" s="1"/>
  <c r="F104" i="1" s="1"/>
  <c r="F194" i="1" s="1"/>
  <c r="F195" i="1" s="1"/>
  <c r="F196" i="1" s="1"/>
  <c r="G101" i="1"/>
  <c r="G103" i="1" s="1"/>
  <c r="G104" i="1" s="1"/>
  <c r="G194" i="1" s="1"/>
  <c r="G195" i="1" s="1"/>
  <c r="G196" i="1" s="1"/>
  <c r="B60" i="1"/>
  <c r="E60" i="1"/>
  <c r="F60" i="1"/>
  <c r="I59" i="1"/>
  <c r="I60" i="1" s="1"/>
  <c r="G60" i="1"/>
  <c r="H60" i="1"/>
  <c r="C60" i="1"/>
  <c r="D60" i="1"/>
  <c r="H20" i="1" l="1"/>
  <c r="H64" i="1"/>
  <c r="H76" i="1" s="1"/>
  <c r="H101" i="1" s="1"/>
  <c r="H103" i="1" s="1"/>
  <c r="I102" i="1" s="1"/>
  <c r="I64" i="1"/>
  <c r="I76" i="1" s="1"/>
  <c r="I101" i="1" s="1"/>
  <c r="G12" i="1"/>
  <c r="G20" i="1" s="1"/>
  <c r="H104" i="1" l="1"/>
  <c r="H194" i="1" s="1"/>
  <c r="H195" i="1" s="1"/>
  <c r="H196" i="1" s="1"/>
  <c r="I103" i="1"/>
  <c r="I104" i="1" s="1"/>
  <c r="I194" i="1" s="1"/>
  <c r="I195" i="1" s="1"/>
  <c r="I196"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4"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<sst xmlns="http://schemas.openxmlformats.org/spreadsheetml/2006/main" count="608" uniqueCount="247">
  <si>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</si>
  <si>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</si>
  <si>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</si>
  <si>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</si>
  <si>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</si>
  <si>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</si>
  <si>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</si>
  <si>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</si>
  <si>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</si>
  <si>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</si>
  <si>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</si>
  <si>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</si>
  <si>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</si>
  <si>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</si>
  <si>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</si>
  <si>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</si>
  <si>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</si>
  <si>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</si>
  <si>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</si>
  <si>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</si>
  <si>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</si>
  <si>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</si>
  <si>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</si>
  <si>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</si>
  <si>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</si>
  <si>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</si>
  <si>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</si>
  <si>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</si>
  <si>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</si>
  <si>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</si>
  <si>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</si>
  <si>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</si>
  <si>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</si>
  <si>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</si>
  <si>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</si>
  <si>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</si>
  <si>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</si>
  <si>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</si>
  <si>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</si>
  <si>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</si>
  <si>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</si>
  <si>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</si>
  <si>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</si>
  <si>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</si>
  <si>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</si>
  <si>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</si>
  <si>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</si>
  <si>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</si>
  <si>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</si>
  <si>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</si>
  <si>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</si>
  <si>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</si>
  <si>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</si>
  <si>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</si>
  <si>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</si>
  <si>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</si>
  <si>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</si>
  <si>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</si>
  <si>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</si>
  <si>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</si>
  <si>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</si>
  <si>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</si>
  <si>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</si>
  <si>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</si>
  <si>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</si>
  <si>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</si>
  <si>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</si>
  <si>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</si>
  <si>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</si>
  <si>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</si>
  <si>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</si>
  <si>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</si>
  <si>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</si>
  <si>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</si>
  <si>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</si>
  <si>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</si>
  <si>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</si>
  <si>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</si>
  <si>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</si>
  <si>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</si>
  <si>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</si>
  <si>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</si>
  <si>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</si>
  <si>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</si>
  <si>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</si>
  <si>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</si>
  <si>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</si>
  <si>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</si>
  <si>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</si>
  <si>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</si>
  <si>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</si>
  <si>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</si>
  <si>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</si>
  <si>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</si>
  <si>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</si>
  <si>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</si>
  <si>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</si>
  <si>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</si>
  <si>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</si>
  <si>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</si>
  <si>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</si>
  <si>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</si>
  <si>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</si>
  <si>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</si>
  <si>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</si>
  <si>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</si>
  <si>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</si>
  <si>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</si>
  <si>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</si>
  <si>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</si>
  <si>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</si>
  <si>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</si>
  <si>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</si>
  <si>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</si>
  <si>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</si>
  <si>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</si>
  <si>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</si>
  <si>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</si>
  <si>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</si>
  <si>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</si>
  <si>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</si>
  <si>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</si>
  <si>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</si>
  <si>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</si>
  <si>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</si>
  <si>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</si>
  <si>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</si>
  <si>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</si>
  <si>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</si>
  <si>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</si>
  <si>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</si>
  <si>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</si>
  <si>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</si>
  <si>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</si>
  <si>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</si>
  <si>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</si>
  <si>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</si>
  <si>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</si>
  <si>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</si>
  <si>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</si>
  <si>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</si>
  <si>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</si>
  <si>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</si>
  <si>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</si>
  <si>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 in reverse repurchase agreement</t>
  </si>
  <si>
    <t>Disposable of property, plant and equipment</t>
  </si>
  <si>
    <t>Decrease (increase in other assets, net of other liabilities)</t>
  </si>
  <si>
    <t>Long-term debt payments, including current portion</t>
  </si>
  <si>
    <t>Payment of capital lease and other financial obligations</t>
  </si>
  <si>
    <t>Excess tax benefits from share-based payments arrangements</t>
  </si>
  <si>
    <t>Tax for net share settlement of equity awards</t>
  </si>
  <si>
    <t>-</t>
  </si>
  <si>
    <t>Western Europe</t>
  </si>
  <si>
    <t>Central &amp; Eastern Europe</t>
  </si>
  <si>
    <t>Japan</t>
  </si>
  <si>
    <t>Emerging markets</t>
  </si>
  <si>
    <t>Currency impact</t>
  </si>
  <si>
    <t>Check</t>
  </si>
  <si>
    <t>Year</t>
  </si>
  <si>
    <t>Growth rate(%)</t>
  </si>
  <si>
    <t>Exponential growth forecast</t>
  </si>
  <si>
    <t>Growth Forecast(%)</t>
  </si>
  <si>
    <t>D&amp;A Forecast</t>
  </si>
  <si>
    <t xml:space="preserve">D&amp;A </t>
  </si>
  <si>
    <t xml:space="preserve">Year </t>
  </si>
  <si>
    <t>EBIT FORECAST</t>
  </si>
  <si>
    <t>EBIT Forecast</t>
  </si>
  <si>
    <t>EBIT Margin growth</t>
  </si>
  <si>
    <t>Ebit margin</t>
  </si>
  <si>
    <t>Ebit margin forecast</t>
  </si>
  <si>
    <t>CAPEX Forecast</t>
  </si>
  <si>
    <t>Capex forecast</t>
  </si>
  <si>
    <t>Capex value</t>
  </si>
  <si>
    <t>North America Revenue Forecast</t>
  </si>
  <si>
    <t>Revenue forecast</t>
  </si>
  <si>
    <t>Fotwear forecast</t>
  </si>
  <si>
    <t>Present sales</t>
  </si>
  <si>
    <t>Forecast</t>
  </si>
  <si>
    <t>Organic growth</t>
  </si>
  <si>
    <t>% organic growth</t>
  </si>
  <si>
    <t>Apparel Forecast</t>
  </si>
  <si>
    <t>Apparel forecast</t>
  </si>
  <si>
    <t>Apparel sales</t>
  </si>
  <si>
    <t>Organic growth (%)</t>
  </si>
  <si>
    <t>Organic growth rate</t>
  </si>
  <si>
    <t>Equipment forecast</t>
  </si>
  <si>
    <t>Equipment sales</t>
  </si>
  <si>
    <t>organic growth</t>
  </si>
  <si>
    <t>forecast</t>
  </si>
  <si>
    <t>N/A D&amp;A Forecast</t>
  </si>
  <si>
    <t>D&amp;A Values</t>
  </si>
  <si>
    <t>N/A EBIT Forecast</t>
  </si>
  <si>
    <t>EBIT values</t>
  </si>
  <si>
    <t>Ebit forecast</t>
  </si>
  <si>
    <t>CAPEX Values</t>
  </si>
  <si>
    <t>CAPEX forecast</t>
  </si>
  <si>
    <t>REVENENUE FORECAST Europe</t>
  </si>
  <si>
    <t>Europe revenue value</t>
  </si>
  <si>
    <t>Revenue Forecast</t>
  </si>
  <si>
    <t>FOOTWEAR FORECAST Europe</t>
  </si>
  <si>
    <t>Europe footwear revenue value</t>
  </si>
  <si>
    <t>footwear revenue Forecast</t>
  </si>
  <si>
    <t>Organic growth Europe</t>
  </si>
  <si>
    <t>Apparel Forecast Europe</t>
  </si>
  <si>
    <t>Organic growth (%) Europe</t>
  </si>
  <si>
    <t>Equipment forecast Europe</t>
  </si>
  <si>
    <t>Organic growth(%) Equipment</t>
  </si>
  <si>
    <t>EBITDA EUROPE Forecast</t>
  </si>
  <si>
    <t>EBITDA VALUES</t>
  </si>
  <si>
    <t>EBITDA Forecast</t>
  </si>
  <si>
    <t>D&amp;A EUROPE Forecast</t>
  </si>
  <si>
    <t>D&amp;A Present</t>
  </si>
  <si>
    <t>D&amp;A forecast</t>
  </si>
  <si>
    <t>EBIT EUROPE FORECAST</t>
  </si>
  <si>
    <t>Current Figure</t>
  </si>
  <si>
    <t>CAPEX Forecast EUROPE</t>
  </si>
  <si>
    <t>REVENUE GREATER CHINA</t>
  </si>
  <si>
    <t>Revenue Values</t>
  </si>
  <si>
    <t>Greate China Footwear Forecast</t>
  </si>
  <si>
    <t>Footwear revenue values</t>
  </si>
  <si>
    <t>Footwear Forecast</t>
  </si>
  <si>
    <t>Organic growth forecast for Greater China</t>
  </si>
  <si>
    <t>organic growth rate(%)</t>
  </si>
  <si>
    <t>GREATER CHINA APPAREL FORECAST</t>
  </si>
  <si>
    <t>Apparel Values</t>
  </si>
  <si>
    <t>Apparel revenue forecast</t>
  </si>
  <si>
    <t>Greater China Organic growth</t>
  </si>
  <si>
    <t>GREATER CHINA EQUIPMENT FORECAST</t>
  </si>
  <si>
    <t>EQUIPMENT China Organic growth</t>
  </si>
  <si>
    <t xml:space="preserve"> D &amp; A</t>
  </si>
  <si>
    <t>D&amp;A GREATER CHINA Forecast</t>
  </si>
  <si>
    <t>EBIT CHINA FORECAST</t>
  </si>
  <si>
    <t>ASIA PACIFIC FORECAST</t>
  </si>
  <si>
    <t>ASIA PACIFIC FORECAST FOOTWEAR</t>
  </si>
  <si>
    <t>Organic growth Asia Pacific</t>
  </si>
  <si>
    <t>ASIA PACIFIC FORECAST APPAREL</t>
  </si>
  <si>
    <t>EQUIPMENT Organic growth PACIFICIF</t>
  </si>
  <si>
    <t>D&amp;A ASIA PACIFIC Forecast</t>
  </si>
  <si>
    <t>EBIT ASIA PACIFIC Forecast</t>
  </si>
  <si>
    <t>EBIT Present</t>
  </si>
  <si>
    <t>CAPEX Forecast ASIA PACIFIC</t>
  </si>
  <si>
    <t>CONVERSE Forecast</t>
  </si>
  <si>
    <t>Converse sales</t>
  </si>
  <si>
    <t>Organic growth converse</t>
  </si>
  <si>
    <t>CORPORATE Forecast</t>
  </si>
  <si>
    <t>Corporate sales</t>
  </si>
  <si>
    <t>Corporate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</si>
</sst>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0.0%"/>
    <numFmt numFmtId="167" formatCode="#,##0.0"/>
    <numFmt numFmtId="168"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i/>
      <sz val="11"/>
      <color theme="1"/>
      <name val="Calibri"/>
      <family val="2"/>
      <scheme val="minor"/>
    </font>
    <font>
      <i/>
      <sz val="11"/>
      <color theme="1"/>
      <name val="Calibri"/>
      <family val="2"/>
      <scheme val="minor"/>
    </font>
    <font>
      <sz val="9"/>
      <color rgb="FFFF0000"/>
      <name val="Calibri"/>
      <family val="2"/>
      <scheme val="minor"/>
    </font>
    <font>
      <b/>
      <sz val="11"/>
      <color rgb="FF00B05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9" fontId="12" fillId="0" borderId="0" xfId="1" applyNumberFormat="1" applyFont="1"/>
    <xf numFmtId="9" fontId="11" fillId="0" borderId="0" xfId="1" applyNumberFormat="1" applyFont="1"/>
    <xf numFmtId="167" fontId="0" fillId="0" borderId="0" xfId="0" applyNumberFormat="1"/>
    <xf numFmtId="168" fontId="0" fillId="0" borderId="0" xfId="0" applyNumberFormat="1"/>
    <xf numFmtId="164" fontId="0" fillId="0" borderId="0" xfId="1" applyFont="1"/>
    <xf numFmtId="9" fontId="14" fillId="0" borderId="0" xfId="0" applyNumberFormat="1" applyFont="1"/>
    <xf numFmtId="0" fontId="14" fillId="0" borderId="0" xfId="0" applyFont="1"/>
    <xf numFmtId="9" fontId="0" fillId="0" borderId="0" xfId="0" applyNumberFormat="1"/>
    <xf numFmtId="9" fontId="0" fillId="0" borderId="0" xfId="2" applyFont="1"/>
    <xf numFmtId="166" fontId="0" fillId="0" borderId="0" xfId="2" applyNumberFormat="1" applyFont="1"/>
    <xf numFmtId="1" fontId="0" fillId="0" borderId="0" xfId="2" applyNumberFormat="1" applyFont="1"/>
    <xf numFmtId="166" fontId="0" fillId="0" borderId="0" xfId="0" applyNumberFormat="1"/>
    <xf numFmtId="165" fontId="2" fillId="0" borderId="0" xfId="1" applyNumberFormat="1" applyFont="1" applyAlignment="1">
      <alignment horizontal="left"/>
    </xf>
    <xf numFmtId="9" fontId="11" fillId="0" borderId="0" xfId="2" applyFont="1"/>
    <xf numFmtId="166" fontId="13" fillId="0" borderId="0" xfId="2" applyNumberFormat="1" applyFont="1"/>
    <xf numFmtId="166" fontId="15" fillId="0" borderId="0" xfId="2" applyNumberFormat="1" applyFont="1" applyAlignment="1">
      <alignment horizontal="right"/>
    </xf>
    <xf numFmtId="0" fontId="15" fillId="0" borderId="0" xfId="0" applyFont="1" applyAlignment="1">
      <alignment horizontal="right"/>
    </xf>
    <xf numFmtId="0" fontId="13" fillId="0" borderId="0" xfId="0" applyFont="1" applyAlignment="1">
      <alignment horizontal="left" indent="1"/>
    </xf>
    <xf numFmtId="0" fontId="16" fillId="0" borderId="0" xfId="0" applyFont="1" applyAlignment="1">
      <alignment horizontal="left" indent="1"/>
    </xf>
    <xf numFmtId="165" fontId="0" fillId="0" borderId="0" xfId="0" applyNumberFormat="1"/>
    <xf numFmtId="1" fontId="0" fillId="0" borderId="0" xfId="0" applyNumberFormat="1"/>
    <xf numFmtId="0" fontId="0" fillId="0" borderId="0" xfId="0" applyAlignment="1">
      <alignment horizontal="center"/>
    </xf>
    <xf numFmtId="0" fontId="17" fillId="0" borderId="0" xfId="0" applyFont="1"/>
    <xf numFmtId="0" fontId="2" fillId="0" borderId="0" xfId="0" applyFont="1" applyAlignment="1">
      <alignment horizontal="center"/>
    </xf>
    <xf numFmtId="9" fontId="2" fillId="0" borderId="0" xfId="0" applyNumberFormat="1" applyFont="1" applyAlignment="1">
      <alignment horizontal="center"/>
    </xf>
    <xf numFmtId="10" fontId="0" fillId="0" borderId="0" xfId="2" applyNumberFormat="1" applyFont="1"/>
    <xf numFmtId="0" fontId="17" fillId="0" borderId="0" xfId="0" applyFont="1" applyAlignment="1">
      <alignment horizontal="center"/>
    </xf>
    <xf numFmtId="1" fontId="2" fillId="0" borderId="0" xfId="0" applyNumberFormat="1" applyFont="1"/>
    <xf numFmtId="168" fontId="2" fillId="0" borderId="0" xfId="0" applyNumberFormat="1" applyFont="1"/>
    <xf numFmtId="9" fontId="11" fillId="0" borderId="0" xfId="2"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66"/>
  <sheetViews>
    <sheetView workbookViewId="0">
      <pane ySplit="1" topLeftCell="A8" activePane="bottomLeft" state="frozen"/>
      <selection pane="bottomLeft" activeCell="I228" sqref="I228"/>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1.19</v>
      </c>
      <c r="E14">
        <v>1.19</v>
      </c>
      <c r="F14">
        <v>2.5499999999999998</v>
      </c>
      <c r="G14">
        <v>1.63</v>
      </c>
      <c r="H14">
        <v>3.64</v>
      </c>
      <c r="I14">
        <v>3.83</v>
      </c>
    </row>
    <row r="15" spans="1:9" x14ac:dyDescent="0.3">
      <c r="A15" s="2" t="s">
        <v>7</v>
      </c>
      <c r="B15">
        <v>1.85</v>
      </c>
      <c r="C15">
        <v>2.16</v>
      </c>
      <c r="D15">
        <v>1.17</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51">
        <v>1558.8</v>
      </c>
      <c r="H17" s="8">
        <v>1573</v>
      </c>
      <c r="I17" s="8">
        <v>1578.8</v>
      </c>
    </row>
    <row r="18" spans="1:9" x14ac:dyDescent="0.3">
      <c r="A18" s="2" t="s">
        <v>7</v>
      </c>
      <c r="B18">
        <v>1768.8</v>
      </c>
      <c r="C18">
        <v>1742.5</v>
      </c>
      <c r="D18" s="52">
        <v>1692</v>
      </c>
      <c r="E18">
        <v>1659.1</v>
      </c>
      <c r="F18">
        <v>1618.4</v>
      </c>
      <c r="G18" s="51">
        <v>1591.6</v>
      </c>
      <c r="H18" s="8">
        <v>1609.4</v>
      </c>
      <c r="I18" s="8">
        <v>1610.8</v>
      </c>
    </row>
    <row r="20" spans="1:9" s="12" customFormat="1" x14ac:dyDescent="0.3">
      <c r="A20" s="12" t="s">
        <v>2</v>
      </c>
      <c r="B20" s="13">
        <f t="shared" ref="B20:H20" si="5">+ROUND(((B12/B18)-B15),2)</f>
        <v>0</v>
      </c>
      <c r="C20" s="13">
        <f t="shared" si="5"/>
        <v>0</v>
      </c>
      <c r="D20" s="13">
        <f t="shared" si="5"/>
        <v>1.34</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B32" s="3">
        <v>0</v>
      </c>
      <c r="C32" s="3">
        <v>0</v>
      </c>
      <c r="D32" s="3">
        <v>0</v>
      </c>
      <c r="E32" s="3">
        <v>0</v>
      </c>
      <c r="F32" s="3">
        <v>0</v>
      </c>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2439</v>
      </c>
      <c r="D35" s="3">
        <v>2787</v>
      </c>
      <c r="E35" s="3">
        <v>2509</v>
      </c>
      <c r="F35" s="3">
        <v>2011</v>
      </c>
      <c r="G35" s="3">
        <v>2326</v>
      </c>
      <c r="H35" s="3">
        <v>2921</v>
      </c>
      <c r="I35" s="3">
        <v>3821</v>
      </c>
    </row>
    <row r="36" spans="1:9" ht="15" thickBot="1" x14ac:dyDescent="0.35">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50</v>
      </c>
      <c r="B46" s="3">
        <v>1079</v>
      </c>
      <c r="C46" s="3">
        <v>2010</v>
      </c>
      <c r="D46" s="3">
        <v>3471</v>
      </c>
      <c r="E46" s="3">
        <v>3468</v>
      </c>
      <c r="F46" s="3">
        <v>3464</v>
      </c>
      <c r="G46" s="3">
        <v>9406</v>
      </c>
      <c r="H46" s="3">
        <v>9413</v>
      </c>
      <c r="I46" s="3">
        <v>8920</v>
      </c>
    </row>
    <row r="47" spans="1:9" x14ac:dyDescent="0.3">
      <c r="A47" s="2" t="s">
        <v>51</v>
      </c>
      <c r="B47" s="3">
        <v>0</v>
      </c>
      <c r="C47" s="3">
        <v>0</v>
      </c>
      <c r="D47" s="3">
        <v>0</v>
      </c>
      <c r="E47" s="3">
        <v>0</v>
      </c>
      <c r="F47" s="3">
        <v>0</v>
      </c>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v>0</v>
      </c>
      <c r="C50" s="3">
        <v>0</v>
      </c>
      <c r="D50" s="3">
        <v>0</v>
      </c>
      <c r="E50" s="3">
        <v>0</v>
      </c>
      <c r="F50" s="3"/>
      <c r="G50" s="3"/>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v>0</v>
      </c>
      <c r="C53" s="3">
        <v>0</v>
      </c>
      <c r="D53" s="3">
        <v>0</v>
      </c>
      <c r="E53" s="3">
        <v>0</v>
      </c>
      <c r="F53" s="3"/>
      <c r="G53" s="3"/>
      <c r="H53" s="3"/>
      <c r="I53" s="3"/>
    </row>
    <row r="54" spans="1:9" x14ac:dyDescent="0.3">
      <c r="A54" s="17" t="s">
        <v>58</v>
      </c>
      <c r="B54" s="3">
        <v>3</v>
      </c>
      <c r="C54" s="3">
        <v>3</v>
      </c>
      <c r="D54" s="3">
        <v>3</v>
      </c>
      <c r="E54" s="3">
        <v>3</v>
      </c>
      <c r="F54" s="3">
        <v>3</v>
      </c>
      <c r="G54" s="3">
        <v>3</v>
      </c>
      <c r="H54" s="3">
        <v>3</v>
      </c>
      <c r="I54" s="3">
        <v>3</v>
      </c>
    </row>
    <row r="55" spans="1:9" x14ac:dyDescent="0.3">
      <c r="A55" s="17" t="s">
        <v>59</v>
      </c>
      <c r="B55" s="3">
        <v>6773</v>
      </c>
      <c r="C55" s="3">
        <v>7786</v>
      </c>
      <c r="D55" s="3">
        <v>5710</v>
      </c>
      <c r="E55" s="3">
        <v>6384</v>
      </c>
      <c r="F55" s="3">
        <v>7163</v>
      </c>
      <c r="G55" s="3">
        <v>8299</v>
      </c>
      <c r="H55" s="3">
        <v>9965</v>
      </c>
      <c r="I55" s="3">
        <v>11484</v>
      </c>
    </row>
    <row r="56" spans="1:9" x14ac:dyDescent="0.3">
      <c r="A56" s="17" t="s">
        <v>60</v>
      </c>
      <c r="B56" s="3">
        <v>1246</v>
      </c>
      <c r="C56" s="3">
        <v>318</v>
      </c>
      <c r="D56" s="3">
        <v>-213</v>
      </c>
      <c r="E56" s="3">
        <v>-92</v>
      </c>
      <c r="F56" s="3">
        <v>231</v>
      </c>
      <c r="G56" s="3">
        <v>-56</v>
      </c>
      <c r="H56" s="3">
        <v>-380</v>
      </c>
      <c r="I56" s="3">
        <v>318</v>
      </c>
    </row>
    <row r="57" spans="1:9" x14ac:dyDescent="0.3">
      <c r="A57" s="17" t="s">
        <v>61</v>
      </c>
      <c r="B57" s="3">
        <v>4685</v>
      </c>
      <c r="C57" s="3">
        <v>4151</v>
      </c>
      <c r="D57" s="3">
        <v>6907</v>
      </c>
      <c r="E57" s="3">
        <v>3517</v>
      </c>
      <c r="F57" s="3">
        <v>1643</v>
      </c>
      <c r="G57" s="3">
        <v>-191</v>
      </c>
      <c r="H57" s="3">
        <v>3179</v>
      </c>
      <c r="I57" s="3">
        <v>3476</v>
      </c>
    </row>
    <row r="58" spans="1:9" x14ac:dyDescent="0.3">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v>3273</v>
      </c>
      <c r="C64" s="9">
        <v>3760</v>
      </c>
      <c r="D64" s="9">
        <v>4240</v>
      </c>
      <c r="E64" s="9">
        <v>1933</v>
      </c>
      <c r="F64" s="9">
        <v>4029</v>
      </c>
      <c r="G64" s="9">
        <v>2539</v>
      </c>
      <c r="H64" s="9">
        <f>+H12</f>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3">
        <v>1239</v>
      </c>
      <c r="H72" s="3">
        <v>-1606</v>
      </c>
      <c r="I72" s="3">
        <v>-504</v>
      </c>
    </row>
    <row r="73" spans="1:9" x14ac:dyDescent="0.3">
      <c r="A73" s="11" t="s">
        <v>74</v>
      </c>
      <c r="B73" s="3">
        <v>-621</v>
      </c>
      <c r="C73" s="3">
        <v>-590</v>
      </c>
      <c r="D73" s="3">
        <v>-231</v>
      </c>
      <c r="E73" s="3">
        <v>-255</v>
      </c>
      <c r="F73" s="3">
        <v>-490</v>
      </c>
      <c r="G73" s="3">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-889</v>
      </c>
      <c r="D75" s="3">
        <v>-158</v>
      </c>
      <c r="E75" s="3">
        <v>1515</v>
      </c>
      <c r="F75" s="3">
        <v>1525</v>
      </c>
      <c r="G75" s="3">
        <v>24</v>
      </c>
      <c r="H75" s="3">
        <v>1326</v>
      </c>
      <c r="I75" s="3">
        <v>1365</v>
      </c>
    </row>
    <row r="76" spans="1:9" x14ac:dyDescent="0.3">
      <c r="A76" s="25" t="s">
        <v>75</v>
      </c>
      <c r="B76" s="26">
        <f t="shared" ref="B76:H76" si="12">+SUM(B64:B75)</f>
        <v>4680</v>
      </c>
      <c r="C76" s="26">
        <f t="shared" si="12"/>
        <v>3096</v>
      </c>
      <c r="D76" s="26">
        <f t="shared" si="12"/>
        <v>3846</v>
      </c>
      <c r="E76" s="26">
        <f t="shared" si="12"/>
        <v>4955</v>
      </c>
      <c r="F76" s="26">
        <f t="shared" si="12"/>
        <v>5903</v>
      </c>
      <c r="G76" s="26">
        <f t="shared" si="12"/>
        <v>2485</v>
      </c>
      <c r="H76" s="26">
        <f t="shared" si="12"/>
        <v>6657</v>
      </c>
      <c r="I76" s="26">
        <f>+SUM(I64:I75)</f>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v>2924</v>
      </c>
      <c r="D79" s="3">
        <v>3623</v>
      </c>
      <c r="E79" s="3">
        <v>3613</v>
      </c>
      <c r="F79" s="3">
        <v>1715</v>
      </c>
      <c r="G79" s="3">
        <v>74</v>
      </c>
      <c r="H79" s="3">
        <v>4236</v>
      </c>
      <c r="I79" s="3">
        <v>8199</v>
      </c>
    </row>
    <row r="80" spans="1:9" x14ac:dyDescent="0.3">
      <c r="A80" s="2" t="s">
        <v>79</v>
      </c>
      <c r="B80" s="3">
        <v>2216</v>
      </c>
      <c r="C80" s="3">
        <v>2386</v>
      </c>
      <c r="D80" s="3">
        <v>2423</v>
      </c>
      <c r="E80" s="3">
        <v>2496</v>
      </c>
      <c r="F80" s="3">
        <v>2072</v>
      </c>
      <c r="G80" s="3">
        <v>2379</v>
      </c>
      <c r="H80" s="3">
        <v>2449</v>
      </c>
      <c r="I80" s="3">
        <v>3967</v>
      </c>
    </row>
    <row r="81" spans="1:9" x14ac:dyDescent="0.3">
      <c r="A81" s="2" t="s">
        <v>144</v>
      </c>
      <c r="B81" s="3">
        <v>-150</v>
      </c>
      <c r="C81" s="3">
        <v>150</v>
      </c>
      <c r="D81" s="3">
        <v>0</v>
      </c>
      <c r="E81" s="3">
        <v>0</v>
      </c>
      <c r="F81" s="3">
        <v>0</v>
      </c>
      <c r="G81" s="3">
        <v>0</v>
      </c>
      <c r="H81" s="3">
        <v>0</v>
      </c>
      <c r="I81" s="3">
        <v>0</v>
      </c>
    </row>
    <row r="82" spans="1:9" x14ac:dyDescent="0.3">
      <c r="A82" s="2" t="s">
        <v>14</v>
      </c>
      <c r="B82" s="3">
        <v>-963</v>
      </c>
      <c r="C82" s="3">
        <v>-1143</v>
      </c>
      <c r="D82" s="3">
        <v>-1105</v>
      </c>
      <c r="E82" s="3">
        <v>-1028</v>
      </c>
      <c r="F82" s="3">
        <v>-1119</v>
      </c>
      <c r="G82" s="3">
        <v>-1086</v>
      </c>
      <c r="H82" s="3">
        <v>-695</v>
      </c>
      <c r="I82" s="3">
        <v>-758</v>
      </c>
    </row>
    <row r="83" spans="1:9" x14ac:dyDescent="0.3">
      <c r="A83" s="2" t="s">
        <v>145</v>
      </c>
      <c r="B83" s="3">
        <v>3</v>
      </c>
      <c r="C83" s="3">
        <v>10</v>
      </c>
      <c r="D83" s="3">
        <v>13</v>
      </c>
      <c r="E83" s="3">
        <v>3</v>
      </c>
      <c r="F83" s="3">
        <v>0</v>
      </c>
      <c r="G83" s="3">
        <v>0</v>
      </c>
      <c r="H83" s="3">
        <v>0</v>
      </c>
      <c r="I83" s="3">
        <v>0</v>
      </c>
    </row>
    <row r="84" spans="1:9" x14ac:dyDescent="0.3">
      <c r="A84" s="2" t="s">
        <v>146</v>
      </c>
      <c r="B84" s="3">
        <v>0</v>
      </c>
      <c r="C84" s="3">
        <v>6</v>
      </c>
      <c r="D84" s="3">
        <v>0</v>
      </c>
      <c r="E84" s="3">
        <v>0</v>
      </c>
      <c r="F84" s="3">
        <v>0</v>
      </c>
      <c r="G84" s="3">
        <v>0</v>
      </c>
      <c r="H84" s="3">
        <v>0</v>
      </c>
      <c r="I84" s="3">
        <v>0</v>
      </c>
    </row>
    <row r="85" spans="1:9" x14ac:dyDescent="0.3">
      <c r="A85" s="2" t="s">
        <v>80</v>
      </c>
      <c r="B85" s="3">
        <v>0</v>
      </c>
      <c r="C85" s="3">
        <v>0</v>
      </c>
      <c r="D85" s="3">
        <v>-34</v>
      </c>
      <c r="E85" s="3">
        <v>-25</v>
      </c>
      <c r="F85" s="3">
        <v>5</v>
      </c>
      <c r="G85" s="3">
        <v>31</v>
      </c>
      <c r="H85" s="3">
        <v>171</v>
      </c>
      <c r="I85" s="3">
        <v>-19</v>
      </c>
    </row>
    <row r="86" spans="1:9" x14ac:dyDescent="0.3">
      <c r="A86" s="27" t="s">
        <v>81</v>
      </c>
      <c r="B86" s="26">
        <f t="shared" ref="B86:I86" si="13">+SUM(B78:B85)</f>
        <v>-175</v>
      </c>
      <c r="C86" s="26">
        <f t="shared" si="13"/>
        <v>-1034</v>
      </c>
      <c r="D86" s="26">
        <f t="shared" si="13"/>
        <v>-1008</v>
      </c>
      <c r="E86" s="26">
        <f t="shared" si="13"/>
        <v>276</v>
      </c>
      <c r="F86" s="26">
        <f t="shared" si="13"/>
        <v>-264</v>
      </c>
      <c r="G86" s="26">
        <f t="shared" si="13"/>
        <v>-1028</v>
      </c>
      <c r="H86" s="26">
        <f t="shared" si="13"/>
        <v>-3800</v>
      </c>
      <c r="I86" s="26">
        <f t="shared" si="13"/>
        <v>-1524</v>
      </c>
    </row>
    <row r="87" spans="1:9" x14ac:dyDescent="0.3">
      <c r="A87" s="1" t="s">
        <v>82</v>
      </c>
      <c r="B87" s="3"/>
      <c r="C87" s="3"/>
      <c r="D87" s="3"/>
      <c r="E87" s="3"/>
      <c r="F87" s="3"/>
      <c r="G87" s="3"/>
      <c r="H87" s="3"/>
      <c r="I87" s="3"/>
    </row>
    <row r="88" spans="1:9" x14ac:dyDescent="0.3">
      <c r="A88" s="2" t="s">
        <v>83</v>
      </c>
      <c r="B88" s="3">
        <v>0</v>
      </c>
      <c r="C88" s="3">
        <v>981</v>
      </c>
      <c r="D88" s="3">
        <v>1482</v>
      </c>
      <c r="E88" s="3">
        <v>0</v>
      </c>
      <c r="F88" s="3">
        <v>0</v>
      </c>
      <c r="G88" s="3">
        <v>6134</v>
      </c>
      <c r="H88" s="3">
        <v>0</v>
      </c>
      <c r="I88" s="3">
        <v>0</v>
      </c>
    </row>
    <row r="89" spans="1:9" x14ac:dyDescent="0.3">
      <c r="A89" s="2" t="s">
        <v>147</v>
      </c>
      <c r="B89" s="3">
        <v>-7</v>
      </c>
      <c r="C89" s="3">
        <v>-106</v>
      </c>
      <c r="D89" s="3">
        <v>-44</v>
      </c>
      <c r="E89" s="3" t="s">
        <v>151</v>
      </c>
      <c r="F89" s="3" t="s">
        <v>151</v>
      </c>
      <c r="G89" s="3" t="s">
        <v>151</v>
      </c>
      <c r="H89" s="3" t="s">
        <v>151</v>
      </c>
      <c r="I89" s="3" t="s">
        <v>151</v>
      </c>
    </row>
    <row r="90" spans="1:9" x14ac:dyDescent="0.3">
      <c r="A90" s="2" t="s">
        <v>84</v>
      </c>
      <c r="B90" s="3">
        <v>-63</v>
      </c>
      <c r="C90" s="3">
        <v>-67</v>
      </c>
      <c r="D90" s="3">
        <v>327</v>
      </c>
      <c r="E90" s="3">
        <v>13</v>
      </c>
      <c r="F90" s="3">
        <v>-325</v>
      </c>
      <c r="G90" s="3">
        <v>49</v>
      </c>
      <c r="H90" s="3">
        <v>-52</v>
      </c>
      <c r="I90" s="3">
        <v>15</v>
      </c>
    </row>
    <row r="91" spans="1:9" x14ac:dyDescent="0.3">
      <c r="A91" s="2" t="s">
        <v>148</v>
      </c>
      <c r="B91" s="3">
        <v>-19</v>
      </c>
      <c r="C91" s="3">
        <v>-7</v>
      </c>
      <c r="D91" s="3">
        <v>-17</v>
      </c>
      <c r="E91" s="3">
        <v>0</v>
      </c>
      <c r="F91" s="3">
        <v>0</v>
      </c>
      <c r="G91" s="3">
        <v>0</v>
      </c>
      <c r="H91" s="3">
        <v>0</v>
      </c>
      <c r="I91" s="3">
        <v>0</v>
      </c>
    </row>
    <row r="92" spans="1:9" x14ac:dyDescent="0.3">
      <c r="A92" s="2" t="s">
        <v>85</v>
      </c>
      <c r="B92" s="3">
        <v>0</v>
      </c>
      <c r="C92" s="3">
        <v>0</v>
      </c>
      <c r="D92" s="3">
        <v>0</v>
      </c>
      <c r="E92" s="3">
        <v>0</v>
      </c>
      <c r="F92" s="3">
        <v>0</v>
      </c>
      <c r="G92" s="3">
        <v>0</v>
      </c>
      <c r="H92" s="3">
        <v>-197</v>
      </c>
      <c r="I92" s="3">
        <v>0</v>
      </c>
    </row>
    <row r="93" spans="1:9" x14ac:dyDescent="0.3">
      <c r="A93" s="2" t="s">
        <v>86</v>
      </c>
      <c r="B93" s="3">
        <v>514</v>
      </c>
      <c r="C93" s="3">
        <v>507</v>
      </c>
      <c r="D93" s="3">
        <v>489</v>
      </c>
      <c r="E93" s="3">
        <v>733</v>
      </c>
      <c r="F93" s="3">
        <v>700</v>
      </c>
      <c r="G93" s="3">
        <v>885</v>
      </c>
      <c r="H93" s="3">
        <v>1172</v>
      </c>
      <c r="I93" s="3">
        <v>1151</v>
      </c>
    </row>
    <row r="94" spans="1:9" x14ac:dyDescent="0.3">
      <c r="A94" s="2" t="s">
        <v>149</v>
      </c>
      <c r="B94" s="3">
        <v>218</v>
      </c>
      <c r="C94" s="3">
        <v>281</v>
      </c>
      <c r="D94" s="3">
        <v>0</v>
      </c>
      <c r="E94" s="3">
        <v>0</v>
      </c>
      <c r="F94" s="3">
        <v>0</v>
      </c>
      <c r="G94" s="3">
        <v>0</v>
      </c>
      <c r="H94" s="3">
        <v>0</v>
      </c>
      <c r="I94" s="3">
        <v>0</v>
      </c>
    </row>
    <row r="95" spans="1:9" x14ac:dyDescent="0.3">
      <c r="A95" s="2" t="s">
        <v>16</v>
      </c>
      <c r="B95" s="3">
        <v>-2534</v>
      </c>
      <c r="C95" s="3">
        <v>-3238</v>
      </c>
      <c r="D95" s="3">
        <v>-3223</v>
      </c>
      <c r="E95" s="3">
        <v>-4254</v>
      </c>
      <c r="F95" s="3">
        <v>-4286</v>
      </c>
      <c r="G95" s="3">
        <v>-3067</v>
      </c>
      <c r="H95" s="3">
        <v>-608</v>
      </c>
      <c r="I95" s="3">
        <v>-4014</v>
      </c>
    </row>
    <row r="96" spans="1:9" x14ac:dyDescent="0.3">
      <c r="A96" s="2" t="s">
        <v>87</v>
      </c>
      <c r="B96" s="3">
        <v>-899</v>
      </c>
      <c r="C96" s="3">
        <v>-1022</v>
      </c>
      <c r="D96" s="3">
        <v>-1133</v>
      </c>
      <c r="E96" s="3">
        <v>-1243</v>
      </c>
      <c r="F96" s="3">
        <v>-1332</v>
      </c>
      <c r="G96" s="3">
        <v>-1452</v>
      </c>
      <c r="H96" s="3">
        <v>-1638</v>
      </c>
      <c r="I96" s="3">
        <v>-1837</v>
      </c>
    </row>
    <row r="97" spans="1:9" x14ac:dyDescent="0.3">
      <c r="A97" s="2" t="s">
        <v>150</v>
      </c>
      <c r="B97" s="3">
        <v>0</v>
      </c>
      <c r="C97" s="3">
        <v>0</v>
      </c>
      <c r="D97" s="3">
        <v>-29</v>
      </c>
      <c r="E97" s="3">
        <v>0</v>
      </c>
      <c r="F97" s="3">
        <v>0</v>
      </c>
      <c r="G97" s="3">
        <v>0</v>
      </c>
      <c r="H97" s="3">
        <v>0</v>
      </c>
      <c r="I97" s="3">
        <v>0</v>
      </c>
    </row>
    <row r="98" spans="1:9" x14ac:dyDescent="0.3">
      <c r="A98" s="2" t="s">
        <v>88</v>
      </c>
      <c r="B98" s="3">
        <v>0</v>
      </c>
      <c r="C98" s="3">
        <v>0</v>
      </c>
      <c r="D98" s="3">
        <v>0</v>
      </c>
      <c r="E98" s="3">
        <v>-84</v>
      </c>
      <c r="F98" s="3">
        <v>-50</v>
      </c>
      <c r="G98" s="3">
        <v>-58</v>
      </c>
      <c r="H98" s="3">
        <v>-136</v>
      </c>
      <c r="I98" s="3">
        <v>-151</v>
      </c>
    </row>
    <row r="99" spans="1:9" x14ac:dyDescent="0.3">
      <c r="A99" s="27" t="s">
        <v>89</v>
      </c>
      <c r="B99" s="26">
        <f t="shared" ref="B99:H99" si="14">+SUM(B88:B98)</f>
        <v>-2790</v>
      </c>
      <c r="C99" s="26">
        <f t="shared" si="14"/>
        <v>-2671</v>
      </c>
      <c r="D99" s="26">
        <f t="shared" si="14"/>
        <v>-2148</v>
      </c>
      <c r="E99" s="26">
        <f t="shared" si="14"/>
        <v>-4835</v>
      </c>
      <c r="F99" s="26">
        <f t="shared" si="14"/>
        <v>-5293</v>
      </c>
      <c r="G99" s="26">
        <f t="shared" si="14"/>
        <v>2491</v>
      </c>
      <c r="H99" s="26">
        <f t="shared" si="14"/>
        <v>-1459</v>
      </c>
      <c r="I99" s="26">
        <f>+SUM(I88:I98)</f>
        <v>-4836</v>
      </c>
    </row>
    <row r="100" spans="1:9" x14ac:dyDescent="0.3">
      <c r="A100" s="2" t="s">
        <v>90</v>
      </c>
      <c r="B100" s="3">
        <v>-83</v>
      </c>
      <c r="C100" s="3">
        <v>-105</v>
      </c>
      <c r="D100" s="3">
        <v>-20</v>
      </c>
      <c r="E100" s="3">
        <v>45</v>
      </c>
      <c r="F100" s="3">
        <v>-129</v>
      </c>
      <c r="G100" s="3">
        <v>-66</v>
      </c>
      <c r="H100" s="3">
        <v>143</v>
      </c>
      <c r="I100" s="3">
        <v>-143</v>
      </c>
    </row>
    <row r="101" spans="1:9" x14ac:dyDescent="0.3">
      <c r="A101" s="27" t="s">
        <v>91</v>
      </c>
      <c r="B101" s="26">
        <f t="shared" ref="B101:I101" si="15">+B76+B86+B99+B100</f>
        <v>1632</v>
      </c>
      <c r="C101" s="26">
        <f t="shared" si="15"/>
        <v>-714</v>
      </c>
      <c r="D101" s="26">
        <f t="shared" si="15"/>
        <v>670</v>
      </c>
      <c r="E101" s="26">
        <f t="shared" si="15"/>
        <v>441</v>
      </c>
      <c r="F101" s="26">
        <f t="shared" si="15"/>
        <v>217</v>
      </c>
      <c r="G101" s="26">
        <f t="shared" si="15"/>
        <v>3882</v>
      </c>
      <c r="H101" s="26">
        <f t="shared" si="15"/>
        <v>1541</v>
      </c>
      <c r="I101" s="26">
        <f t="shared" si="15"/>
        <v>-1315</v>
      </c>
    </row>
    <row r="102" spans="1:9" x14ac:dyDescent="0.3">
      <c r="A102" t="s">
        <v>92</v>
      </c>
      <c r="B102" s="3">
        <v>2220</v>
      </c>
      <c r="C102" s="3">
        <v>3852</v>
      </c>
      <c r="D102" s="3">
        <v>3138</v>
      </c>
      <c r="E102" s="3">
        <v>3808</v>
      </c>
      <c r="F102" s="3">
        <v>4249</v>
      </c>
      <c r="G102" s="3">
        <v>4466</v>
      </c>
      <c r="H102" s="3">
        <v>8348</v>
      </c>
      <c r="I102" s="3">
        <f>+H103</f>
        <v>9889</v>
      </c>
    </row>
    <row r="103" spans="1:9" ht="15" thickBot="1" x14ac:dyDescent="0.35">
      <c r="A103" s="6" t="s">
        <v>93</v>
      </c>
      <c r="B103" s="7">
        <f>+B101+B102</f>
        <v>3852</v>
      </c>
      <c r="C103" s="7">
        <f t="shared" ref="C103:G103" si="16">+C101+C102</f>
        <v>3138</v>
      </c>
      <c r="D103" s="7">
        <f t="shared" si="16"/>
        <v>3808</v>
      </c>
      <c r="E103" s="7">
        <f t="shared" si="16"/>
        <v>4249</v>
      </c>
      <c r="F103" s="7">
        <f t="shared" si="16"/>
        <v>4466</v>
      </c>
      <c r="G103" s="7">
        <f t="shared" si="16"/>
        <v>8348</v>
      </c>
      <c r="H103" s="7">
        <f>+H101+H102</f>
        <v>9889</v>
      </c>
      <c r="I103" s="7">
        <f>+I101+I102</f>
        <v>8574</v>
      </c>
    </row>
    <row r="104" spans="1:9" s="12" customFormat="1" ht="15" thickTop="1" x14ac:dyDescent="0.3">
      <c r="A104" s="12" t="s">
        <v>19</v>
      </c>
      <c r="B104" s="13">
        <f t="shared" ref="B104:I104" si="17">+B103-B25</f>
        <v>0</v>
      </c>
      <c r="C104" s="13">
        <f t="shared" si="17"/>
        <v>0</v>
      </c>
      <c r="D104" s="13">
        <f t="shared" si="17"/>
        <v>0</v>
      </c>
      <c r="E104" s="13">
        <f t="shared" si="17"/>
        <v>0</v>
      </c>
      <c r="F104" s="13">
        <f t="shared" si="17"/>
        <v>0</v>
      </c>
      <c r="G104" s="13">
        <f t="shared" si="17"/>
        <v>0</v>
      </c>
      <c r="H104" s="13">
        <f t="shared" si="17"/>
        <v>0</v>
      </c>
      <c r="I104" s="13">
        <f t="shared" si="17"/>
        <v>0</v>
      </c>
    </row>
    <row r="105" spans="1:9" x14ac:dyDescent="0.3">
      <c r="A105" t="s">
        <v>94</v>
      </c>
      <c r="B105" s="3"/>
      <c r="C105" s="3"/>
      <c r="D105" s="3"/>
      <c r="E105" s="3"/>
      <c r="F105" s="3"/>
      <c r="G105" s="3"/>
      <c r="H105" s="3"/>
      <c r="I105" s="3"/>
    </row>
    <row r="106" spans="1:9" x14ac:dyDescent="0.3">
      <c r="A106" s="2" t="s">
        <v>17</v>
      </c>
      <c r="B106" s="3"/>
      <c r="C106" s="3"/>
      <c r="D106" s="3"/>
      <c r="E106" s="3"/>
      <c r="F106" s="3"/>
      <c r="G106" s="3"/>
      <c r="H106" s="3"/>
      <c r="I106" s="3"/>
    </row>
    <row r="107" spans="1:9" x14ac:dyDescent="0.3">
      <c r="A107" s="11" t="s">
        <v>95</v>
      </c>
      <c r="B107" s="3">
        <v>53</v>
      </c>
      <c r="C107" s="3">
        <v>70</v>
      </c>
      <c r="D107" s="3">
        <v>98</v>
      </c>
      <c r="E107" s="3">
        <v>125</v>
      </c>
      <c r="F107" s="3">
        <v>153</v>
      </c>
      <c r="G107" s="3">
        <v>140</v>
      </c>
      <c r="H107" s="3">
        <v>293</v>
      </c>
      <c r="I107" s="3">
        <v>290</v>
      </c>
    </row>
    <row r="108" spans="1:9" x14ac:dyDescent="0.3">
      <c r="A108" s="11" t="s">
        <v>18</v>
      </c>
      <c r="B108" s="3">
        <v>1262</v>
      </c>
      <c r="C108" s="3">
        <v>748</v>
      </c>
      <c r="D108" s="3">
        <v>703</v>
      </c>
      <c r="E108" s="3">
        <v>529</v>
      </c>
      <c r="F108" s="3">
        <v>757</v>
      </c>
      <c r="G108" s="3">
        <v>1028</v>
      </c>
      <c r="H108" s="3">
        <v>1177</v>
      </c>
      <c r="I108" s="3">
        <v>1231</v>
      </c>
    </row>
    <row r="109" spans="1:9" x14ac:dyDescent="0.3">
      <c r="A109" s="11" t="s">
        <v>96</v>
      </c>
      <c r="B109" s="3">
        <v>206</v>
      </c>
      <c r="C109" s="3">
        <v>252</v>
      </c>
      <c r="D109" s="3">
        <v>266</v>
      </c>
      <c r="E109" s="3">
        <v>294</v>
      </c>
      <c r="F109" s="3">
        <v>160</v>
      </c>
      <c r="G109" s="3">
        <v>121</v>
      </c>
      <c r="H109" s="3">
        <v>179</v>
      </c>
      <c r="I109" s="3">
        <v>160</v>
      </c>
    </row>
    <row r="110" spans="1:9" x14ac:dyDescent="0.3">
      <c r="A110" s="11" t="s">
        <v>97</v>
      </c>
      <c r="B110" s="3">
        <v>240</v>
      </c>
      <c r="C110" s="3">
        <v>271</v>
      </c>
      <c r="D110" s="3">
        <v>300</v>
      </c>
      <c r="E110" s="3">
        <v>320</v>
      </c>
      <c r="F110" s="3">
        <v>347</v>
      </c>
      <c r="G110" s="3">
        <v>385</v>
      </c>
      <c r="H110" s="3">
        <v>438</v>
      </c>
      <c r="I110" s="3">
        <v>480</v>
      </c>
    </row>
    <row r="112" spans="1:9" x14ac:dyDescent="0.3">
      <c r="A112" s="14" t="s">
        <v>100</v>
      </c>
      <c r="B112" s="14"/>
      <c r="C112" s="14"/>
      <c r="D112" s="14"/>
      <c r="E112" s="14"/>
      <c r="F112" s="14"/>
      <c r="G112" s="14"/>
      <c r="H112" s="14"/>
      <c r="I112" s="14"/>
    </row>
    <row r="113" spans="1:9" x14ac:dyDescent="0.3">
      <c r="A113" s="28" t="s">
        <v>110</v>
      </c>
      <c r="B113" s="3"/>
      <c r="C113" s="3"/>
      <c r="D113" s="3"/>
      <c r="E113" s="3"/>
      <c r="F113" s="3"/>
      <c r="G113" s="3"/>
      <c r="H113" s="3"/>
      <c r="I113" s="3"/>
    </row>
    <row r="114" spans="1:9" x14ac:dyDescent="0.3">
      <c r="A114" s="2" t="s">
        <v>101</v>
      </c>
      <c r="B114" s="3">
        <f t="shared" ref="B114:H114" si="18">+SUM(B115:B117)</f>
        <v>13740</v>
      </c>
      <c r="C114" s="3">
        <f t="shared" si="18"/>
        <v>14764</v>
      </c>
      <c r="D114" s="3">
        <f t="shared" si="18"/>
        <v>15216</v>
      </c>
      <c r="E114" s="3">
        <f t="shared" si="18"/>
        <v>14855</v>
      </c>
      <c r="F114" s="3">
        <f t="shared" si="18"/>
        <v>15902</v>
      </c>
      <c r="G114" s="3">
        <f t="shared" si="18"/>
        <v>14484</v>
      </c>
      <c r="H114" s="3">
        <f t="shared" si="18"/>
        <v>17179</v>
      </c>
      <c r="I114" s="3">
        <f>+SUM(I115:I117)</f>
        <v>18353</v>
      </c>
    </row>
    <row r="115" spans="1:9" x14ac:dyDescent="0.3">
      <c r="A115" s="11" t="s">
        <v>114</v>
      </c>
      <c r="B115">
        <v>8506</v>
      </c>
      <c r="C115">
        <v>9299</v>
      </c>
      <c r="D115">
        <v>9684</v>
      </c>
      <c r="E115">
        <v>9322</v>
      </c>
      <c r="F115">
        <v>10045</v>
      </c>
      <c r="G115">
        <v>9329</v>
      </c>
      <c r="H115" s="8">
        <v>11644</v>
      </c>
      <c r="I115" s="8">
        <v>12228</v>
      </c>
    </row>
    <row r="116" spans="1:9" x14ac:dyDescent="0.3">
      <c r="A116" s="11" t="s">
        <v>115</v>
      </c>
      <c r="B116">
        <v>4410</v>
      </c>
      <c r="C116">
        <v>4746</v>
      </c>
      <c r="D116">
        <v>4886</v>
      </c>
      <c r="E116">
        <v>4938</v>
      </c>
      <c r="F116">
        <v>5260</v>
      </c>
      <c r="G116">
        <v>4639</v>
      </c>
      <c r="H116" s="8">
        <v>5028</v>
      </c>
      <c r="I116" s="8">
        <v>5492</v>
      </c>
    </row>
    <row r="117" spans="1:9" x14ac:dyDescent="0.3">
      <c r="A117" s="11" t="s">
        <v>116</v>
      </c>
      <c r="B117">
        <v>824</v>
      </c>
      <c r="C117">
        <v>719</v>
      </c>
      <c r="D117">
        <v>646</v>
      </c>
      <c r="E117">
        <v>595</v>
      </c>
      <c r="F117">
        <v>597</v>
      </c>
      <c r="G117">
        <v>516</v>
      </c>
      <c r="H117">
        <v>507</v>
      </c>
      <c r="I117">
        <v>633</v>
      </c>
    </row>
    <row r="118" spans="1:9" x14ac:dyDescent="0.3">
      <c r="A118" s="2" t="s">
        <v>102</v>
      </c>
      <c r="B118" s="3">
        <f t="shared" ref="B118:H118" si="19">+SUM(B119:B121)</f>
        <v>0</v>
      </c>
      <c r="C118" s="3">
        <f t="shared" si="19"/>
        <v>0</v>
      </c>
      <c r="D118" s="3">
        <f t="shared" si="19"/>
        <v>7970</v>
      </c>
      <c r="E118" s="3">
        <f t="shared" si="19"/>
        <v>9242</v>
      </c>
      <c r="F118" s="3">
        <f t="shared" si="19"/>
        <v>9812</v>
      </c>
      <c r="G118" s="3">
        <f t="shared" si="19"/>
        <v>9347</v>
      </c>
      <c r="H118" s="3">
        <f t="shared" si="19"/>
        <v>11456</v>
      </c>
      <c r="I118" s="3">
        <f>+SUM(I119:I121)</f>
        <v>12479</v>
      </c>
    </row>
    <row r="119" spans="1:9" x14ac:dyDescent="0.3">
      <c r="A119" s="11" t="s">
        <v>114</v>
      </c>
      <c r="D119">
        <v>5192</v>
      </c>
      <c r="E119">
        <v>5875</v>
      </c>
      <c r="F119">
        <v>6293</v>
      </c>
      <c r="G119">
        <v>5892</v>
      </c>
      <c r="H119" s="8">
        <v>6970</v>
      </c>
      <c r="I119" s="8">
        <v>7388</v>
      </c>
    </row>
    <row r="120" spans="1:9" x14ac:dyDescent="0.3">
      <c r="A120" s="11" t="s">
        <v>115</v>
      </c>
      <c r="D120">
        <v>2395</v>
      </c>
      <c r="E120">
        <v>2940</v>
      </c>
      <c r="F120">
        <v>3087</v>
      </c>
      <c r="G120">
        <v>3053</v>
      </c>
      <c r="H120" s="8">
        <v>3996</v>
      </c>
      <c r="I120" s="8">
        <v>4527</v>
      </c>
    </row>
    <row r="121" spans="1:9" x14ac:dyDescent="0.3">
      <c r="A121" s="11" t="s">
        <v>116</v>
      </c>
      <c r="D121">
        <v>383</v>
      </c>
      <c r="E121">
        <v>427</v>
      </c>
      <c r="F121">
        <v>432</v>
      </c>
      <c r="G121">
        <v>402</v>
      </c>
      <c r="H121">
        <v>490</v>
      </c>
      <c r="I121">
        <v>564</v>
      </c>
    </row>
    <row r="122" spans="1:9" x14ac:dyDescent="0.3">
      <c r="A122" s="2" t="s">
        <v>103</v>
      </c>
      <c r="B122" s="3">
        <f t="shared" ref="B122:H122" si="20">+SUM(B123:B125)</f>
        <v>3067</v>
      </c>
      <c r="C122" s="3">
        <f t="shared" si="20"/>
        <v>3785</v>
      </c>
      <c r="D122" s="3">
        <f t="shared" si="20"/>
        <v>4237</v>
      </c>
      <c r="E122" s="3">
        <f t="shared" si="20"/>
        <v>5134</v>
      </c>
      <c r="F122" s="3">
        <f t="shared" si="20"/>
        <v>6208</v>
      </c>
      <c r="G122" s="3">
        <f t="shared" si="20"/>
        <v>6679</v>
      </c>
      <c r="H122" s="3">
        <f t="shared" si="20"/>
        <v>8290</v>
      </c>
      <c r="I122" s="3">
        <f>+SUM(I123:I125)</f>
        <v>7547</v>
      </c>
    </row>
    <row r="123" spans="1:9" x14ac:dyDescent="0.3">
      <c r="A123" s="11" t="s">
        <v>114</v>
      </c>
      <c r="B123">
        <v>2016</v>
      </c>
      <c r="C123">
        <v>2599</v>
      </c>
      <c r="D123">
        <v>2920</v>
      </c>
      <c r="E123">
        <v>3496</v>
      </c>
      <c r="F123">
        <v>4262</v>
      </c>
      <c r="G123">
        <v>4635</v>
      </c>
      <c r="H123" s="8">
        <v>5748</v>
      </c>
      <c r="I123" s="8">
        <v>5416</v>
      </c>
    </row>
    <row r="124" spans="1:9" x14ac:dyDescent="0.3">
      <c r="A124" s="11" t="s">
        <v>115</v>
      </c>
      <c r="B124">
        <v>925</v>
      </c>
      <c r="C124">
        <v>1055</v>
      </c>
      <c r="D124">
        <v>1188</v>
      </c>
      <c r="E124">
        <v>1508</v>
      </c>
      <c r="F124">
        <v>1808</v>
      </c>
      <c r="G124">
        <v>1896</v>
      </c>
      <c r="H124" s="8">
        <v>2347</v>
      </c>
      <c r="I124" s="8">
        <v>1938</v>
      </c>
    </row>
    <row r="125" spans="1:9" x14ac:dyDescent="0.3">
      <c r="A125" s="11" t="s">
        <v>116</v>
      </c>
      <c r="B125">
        <v>126</v>
      </c>
      <c r="C125">
        <v>131</v>
      </c>
      <c r="D125">
        <v>129</v>
      </c>
      <c r="E125">
        <v>130</v>
      </c>
      <c r="F125">
        <v>138</v>
      </c>
      <c r="G125">
        <v>148</v>
      </c>
      <c r="H125">
        <v>195</v>
      </c>
      <c r="I125">
        <v>193</v>
      </c>
    </row>
    <row r="126" spans="1:9" x14ac:dyDescent="0.3">
      <c r="A126" s="2" t="s">
        <v>107</v>
      </c>
      <c r="B126" s="3">
        <f t="shared" ref="B126:H126" si="21">+SUM(B127:B129)</f>
        <v>0</v>
      </c>
      <c r="C126" s="3">
        <f t="shared" si="21"/>
        <v>0</v>
      </c>
      <c r="D126" s="3">
        <f t="shared" si="21"/>
        <v>4737</v>
      </c>
      <c r="E126" s="3">
        <f t="shared" si="21"/>
        <v>5166</v>
      </c>
      <c r="F126" s="3">
        <f t="shared" si="21"/>
        <v>5254</v>
      </c>
      <c r="G126" s="3">
        <f t="shared" si="21"/>
        <v>5028</v>
      </c>
      <c r="H126" s="3">
        <f t="shared" si="21"/>
        <v>5343</v>
      </c>
      <c r="I126" s="3">
        <f>+SUM(I127:I129)</f>
        <v>5955</v>
      </c>
    </row>
    <row r="127" spans="1:9" x14ac:dyDescent="0.3">
      <c r="A127" s="11" t="s">
        <v>114</v>
      </c>
      <c r="B127" s="53">
        <v>0</v>
      </c>
      <c r="C127" s="53">
        <v>0</v>
      </c>
      <c r="D127">
        <v>3285</v>
      </c>
      <c r="E127">
        <v>3575</v>
      </c>
      <c r="F127">
        <v>3622</v>
      </c>
      <c r="G127">
        <v>3449</v>
      </c>
      <c r="H127" s="8">
        <v>3659</v>
      </c>
      <c r="I127" s="8">
        <v>4111</v>
      </c>
    </row>
    <row r="128" spans="1:9" x14ac:dyDescent="0.3">
      <c r="A128" s="11" t="s">
        <v>115</v>
      </c>
      <c r="B128" s="53">
        <v>0</v>
      </c>
      <c r="C128" s="53">
        <v>0</v>
      </c>
      <c r="D128">
        <v>1185</v>
      </c>
      <c r="E128">
        <v>1347</v>
      </c>
      <c r="F128">
        <v>1395</v>
      </c>
      <c r="G128">
        <v>1365</v>
      </c>
      <c r="H128" s="8">
        <v>1494</v>
      </c>
      <c r="I128" s="8">
        <v>1610</v>
      </c>
    </row>
    <row r="129" spans="1:9" x14ac:dyDescent="0.3">
      <c r="A129" s="11" t="s">
        <v>116</v>
      </c>
      <c r="B129" s="53">
        <v>0</v>
      </c>
      <c r="C129" s="53">
        <v>0</v>
      </c>
      <c r="D129">
        <v>267</v>
      </c>
      <c r="E129">
        <v>244</v>
      </c>
      <c r="F129">
        <v>237</v>
      </c>
      <c r="G129">
        <v>214</v>
      </c>
      <c r="H129">
        <v>190</v>
      </c>
      <c r="I129">
        <v>234</v>
      </c>
    </row>
    <row r="130" spans="1:9" x14ac:dyDescent="0.3">
      <c r="A130" s="2" t="s">
        <v>152</v>
      </c>
      <c r="B130">
        <f>B131+B132+B133</f>
        <v>5705</v>
      </c>
      <c r="C130">
        <f>C131+C132+C133</f>
        <v>5884</v>
      </c>
      <c r="D130" s="53">
        <v>0</v>
      </c>
      <c r="E130" s="53">
        <v>0</v>
      </c>
      <c r="F130" s="53">
        <v>0</v>
      </c>
      <c r="G130" s="53">
        <v>0</v>
      </c>
      <c r="H130" s="53">
        <v>0</v>
      </c>
      <c r="I130" s="53">
        <v>0</v>
      </c>
    </row>
    <row r="131" spans="1:9" x14ac:dyDescent="0.3">
      <c r="A131" s="11" t="s">
        <v>114</v>
      </c>
      <c r="B131">
        <v>3876</v>
      </c>
      <c r="C131">
        <v>3985</v>
      </c>
      <c r="D131" s="53">
        <v>0</v>
      </c>
      <c r="E131" s="53">
        <v>0</v>
      </c>
      <c r="F131" s="53">
        <v>0</v>
      </c>
      <c r="G131" s="53">
        <v>0</v>
      </c>
      <c r="H131" s="53">
        <v>0</v>
      </c>
      <c r="I131" s="53">
        <v>0</v>
      </c>
    </row>
    <row r="132" spans="1:9" x14ac:dyDescent="0.3">
      <c r="A132" s="11" t="s">
        <v>115</v>
      </c>
      <c r="B132">
        <v>1552</v>
      </c>
      <c r="C132">
        <v>1628</v>
      </c>
      <c r="D132" s="53">
        <v>0</v>
      </c>
      <c r="E132" s="53">
        <v>0</v>
      </c>
      <c r="F132" s="53">
        <v>0</v>
      </c>
      <c r="G132" s="53">
        <v>0</v>
      </c>
      <c r="H132" s="53">
        <v>0</v>
      </c>
      <c r="I132" s="53">
        <v>0</v>
      </c>
    </row>
    <row r="133" spans="1:9" x14ac:dyDescent="0.3">
      <c r="A133" s="11" t="s">
        <v>116</v>
      </c>
      <c r="B133">
        <v>277</v>
      </c>
      <c r="C133">
        <v>271</v>
      </c>
      <c r="D133" s="53">
        <v>0</v>
      </c>
      <c r="E133" s="53">
        <v>0</v>
      </c>
      <c r="F133" s="53">
        <v>0</v>
      </c>
      <c r="G133" s="53">
        <v>0</v>
      </c>
      <c r="H133" s="53">
        <v>0</v>
      </c>
      <c r="I133" s="53">
        <v>0</v>
      </c>
    </row>
    <row r="134" spans="1:9" x14ac:dyDescent="0.3">
      <c r="A134" s="2" t="s">
        <v>153</v>
      </c>
      <c r="B134" s="3">
        <f>B135+B136+B137</f>
        <v>1421</v>
      </c>
      <c r="C134" s="3">
        <f>C135+C136+C137</f>
        <v>1431</v>
      </c>
      <c r="D134" s="53">
        <v>0</v>
      </c>
      <c r="E134" s="53">
        <v>0</v>
      </c>
      <c r="F134" s="53">
        <v>0</v>
      </c>
      <c r="G134" s="53">
        <v>0</v>
      </c>
      <c r="H134" s="53">
        <v>0</v>
      </c>
      <c r="I134" s="53">
        <v>0</v>
      </c>
    </row>
    <row r="135" spans="1:9" x14ac:dyDescent="0.3">
      <c r="A135" s="11" t="s">
        <v>114</v>
      </c>
      <c r="B135" s="3">
        <v>827</v>
      </c>
      <c r="C135" s="3">
        <v>882</v>
      </c>
      <c r="D135" s="53">
        <v>0</v>
      </c>
      <c r="E135" s="53">
        <v>0</v>
      </c>
      <c r="F135" s="53">
        <v>0</v>
      </c>
      <c r="G135" s="53">
        <v>0</v>
      </c>
      <c r="H135" s="53">
        <v>0</v>
      </c>
      <c r="I135" s="53">
        <v>0</v>
      </c>
    </row>
    <row r="136" spans="1:9" x14ac:dyDescent="0.3">
      <c r="A136" s="11" t="s">
        <v>115</v>
      </c>
      <c r="B136" s="3">
        <v>499</v>
      </c>
      <c r="C136" s="3">
        <v>463</v>
      </c>
      <c r="D136" s="53">
        <v>0</v>
      </c>
      <c r="E136" s="53">
        <v>0</v>
      </c>
      <c r="F136" s="53">
        <v>0</v>
      </c>
      <c r="G136" s="53">
        <v>0</v>
      </c>
      <c r="H136" s="53">
        <v>0</v>
      </c>
      <c r="I136" s="53">
        <v>0</v>
      </c>
    </row>
    <row r="137" spans="1:9" x14ac:dyDescent="0.3">
      <c r="A137" s="11" t="s">
        <v>116</v>
      </c>
      <c r="B137" s="3">
        <v>95</v>
      </c>
      <c r="C137" s="3">
        <v>86</v>
      </c>
      <c r="D137" s="53">
        <v>0</v>
      </c>
      <c r="E137" s="53">
        <v>0</v>
      </c>
      <c r="F137" s="53">
        <v>0</v>
      </c>
      <c r="G137" s="53">
        <v>0</v>
      </c>
      <c r="H137" s="53">
        <v>0</v>
      </c>
      <c r="I137" s="53">
        <v>0</v>
      </c>
    </row>
    <row r="138" spans="1:9" x14ac:dyDescent="0.3">
      <c r="A138" s="11" t="s">
        <v>154</v>
      </c>
      <c r="B138" s="3">
        <f>B139+B140+B141</f>
        <v>755</v>
      </c>
      <c r="C138" s="3">
        <f>C139+C140+C141</f>
        <v>869</v>
      </c>
      <c r="D138" s="53">
        <v>0</v>
      </c>
      <c r="E138" s="53">
        <v>0</v>
      </c>
      <c r="F138" s="53">
        <v>0</v>
      </c>
      <c r="G138" s="53">
        <v>0</v>
      </c>
      <c r="H138" s="53">
        <v>0</v>
      </c>
      <c r="I138" s="53">
        <v>0</v>
      </c>
    </row>
    <row r="139" spans="1:9" x14ac:dyDescent="0.3">
      <c r="A139" s="11" t="s">
        <v>114</v>
      </c>
      <c r="B139" s="3">
        <v>452</v>
      </c>
      <c r="C139" s="3">
        <v>570</v>
      </c>
      <c r="D139" s="53">
        <v>0</v>
      </c>
      <c r="E139" s="53">
        <v>0</v>
      </c>
      <c r="F139" s="53">
        <v>0</v>
      </c>
      <c r="G139" s="53">
        <v>0</v>
      </c>
      <c r="H139" s="53">
        <v>0</v>
      </c>
      <c r="I139" s="53">
        <v>0</v>
      </c>
    </row>
    <row r="140" spans="1:9" x14ac:dyDescent="0.3">
      <c r="A140" s="11" t="s">
        <v>115</v>
      </c>
      <c r="B140" s="3">
        <v>230</v>
      </c>
      <c r="C140" s="3">
        <v>228</v>
      </c>
      <c r="D140" s="53">
        <v>0</v>
      </c>
      <c r="E140" s="53">
        <v>0</v>
      </c>
      <c r="F140" s="53">
        <v>0</v>
      </c>
      <c r="G140" s="53">
        <v>0</v>
      </c>
      <c r="H140" s="53">
        <v>0</v>
      </c>
      <c r="I140" s="53">
        <v>0</v>
      </c>
    </row>
    <row r="141" spans="1:9" x14ac:dyDescent="0.3">
      <c r="A141" s="11" t="s">
        <v>116</v>
      </c>
      <c r="B141" s="3">
        <v>73</v>
      </c>
      <c r="C141" s="3">
        <v>71</v>
      </c>
      <c r="D141" s="53">
        <v>0</v>
      </c>
      <c r="E141" s="53">
        <v>0</v>
      </c>
      <c r="F141" s="53">
        <v>0</v>
      </c>
      <c r="G141" s="53">
        <v>0</v>
      </c>
      <c r="H141" s="53">
        <v>0</v>
      </c>
      <c r="I141" s="53">
        <v>0</v>
      </c>
    </row>
    <row r="142" spans="1:9" x14ac:dyDescent="0.3">
      <c r="A142" s="2" t="s">
        <v>155</v>
      </c>
      <c r="B142" s="3">
        <f>B143+B144+B145</f>
        <v>3898</v>
      </c>
      <c r="C142" s="3">
        <f>C143+C144+C145</f>
        <v>3701</v>
      </c>
      <c r="D142" s="53">
        <v>0</v>
      </c>
      <c r="E142" s="53">
        <v>0</v>
      </c>
      <c r="F142" s="53">
        <v>0</v>
      </c>
      <c r="G142" s="53">
        <v>0</v>
      </c>
      <c r="H142" s="53">
        <v>0</v>
      </c>
      <c r="I142" s="53">
        <v>0</v>
      </c>
    </row>
    <row r="143" spans="1:9" x14ac:dyDescent="0.3">
      <c r="A143" s="11" t="s">
        <v>114</v>
      </c>
      <c r="B143" s="3">
        <v>2641</v>
      </c>
      <c r="C143" s="3">
        <v>2536</v>
      </c>
      <c r="D143" s="53">
        <v>0</v>
      </c>
      <c r="E143" s="53">
        <v>0</v>
      </c>
      <c r="F143" s="53">
        <v>0</v>
      </c>
      <c r="G143" s="53">
        <v>0</v>
      </c>
      <c r="H143" s="53">
        <v>0</v>
      </c>
      <c r="I143" s="53">
        <v>0</v>
      </c>
    </row>
    <row r="144" spans="1:9" x14ac:dyDescent="0.3">
      <c r="A144" s="11" t="s">
        <v>115</v>
      </c>
      <c r="B144" s="3">
        <v>1021</v>
      </c>
      <c r="C144" s="3">
        <v>947</v>
      </c>
      <c r="D144" s="53">
        <v>0</v>
      </c>
      <c r="E144" s="53">
        <v>0</v>
      </c>
      <c r="F144" s="53">
        <v>0</v>
      </c>
      <c r="G144" s="53">
        <v>0</v>
      </c>
      <c r="H144" s="53">
        <v>0</v>
      </c>
      <c r="I144" s="53">
        <v>0</v>
      </c>
    </row>
    <row r="145" spans="1:9" x14ac:dyDescent="0.3">
      <c r="A145" s="11" t="s">
        <v>116</v>
      </c>
      <c r="B145" s="3">
        <v>236</v>
      </c>
      <c r="C145" s="3">
        <v>218</v>
      </c>
      <c r="D145" s="53">
        <v>0</v>
      </c>
      <c r="E145" s="53">
        <v>0</v>
      </c>
      <c r="F145" s="53">
        <v>0</v>
      </c>
      <c r="G145" s="53">
        <v>0</v>
      </c>
      <c r="H145" s="53">
        <v>0</v>
      </c>
      <c r="I145" s="53">
        <v>0</v>
      </c>
    </row>
    <row r="146" spans="1:9" x14ac:dyDescent="0.3">
      <c r="A146" s="2" t="s">
        <v>108</v>
      </c>
      <c r="B146" s="3">
        <v>115</v>
      </c>
      <c r="C146" s="3">
        <v>73</v>
      </c>
      <c r="D146" s="3">
        <v>73</v>
      </c>
      <c r="E146" s="3">
        <v>88</v>
      </c>
      <c r="F146" s="3">
        <v>42</v>
      </c>
      <c r="G146" s="3">
        <v>30</v>
      </c>
      <c r="H146" s="3">
        <v>25</v>
      </c>
      <c r="I146" s="3">
        <v>102</v>
      </c>
    </row>
    <row r="147" spans="1:9" x14ac:dyDescent="0.3">
      <c r="A147" s="4" t="s">
        <v>104</v>
      </c>
      <c r="B147" s="5">
        <f>B114+B118+B122+B126+B130+B134+B138+B142+B146</f>
        <v>28701</v>
      </c>
      <c r="C147" s="5">
        <f>C114+C118+C122+C126+C130+C134+C138+C142+C146</f>
        <v>30507</v>
      </c>
      <c r="D147" s="5">
        <f t="shared" ref="D147:I147" si="22">+D114+D118+D122+D126+D146</f>
        <v>32233</v>
      </c>
      <c r="E147" s="5">
        <f t="shared" si="22"/>
        <v>34485</v>
      </c>
      <c r="F147" s="5">
        <f t="shared" si="22"/>
        <v>37218</v>
      </c>
      <c r="G147" s="5">
        <f t="shared" si="22"/>
        <v>35568</v>
      </c>
      <c r="H147" s="5">
        <f t="shared" si="22"/>
        <v>42293</v>
      </c>
      <c r="I147" s="5">
        <f t="shared" si="22"/>
        <v>44436</v>
      </c>
    </row>
    <row r="148" spans="1:9" x14ac:dyDescent="0.3">
      <c r="A148" s="2" t="s">
        <v>105</v>
      </c>
      <c r="B148" s="3">
        <v>1982</v>
      </c>
      <c r="C148" s="3">
        <v>1955</v>
      </c>
      <c r="D148" s="3">
        <v>2042</v>
      </c>
      <c r="E148" s="3">
        <v>1886</v>
      </c>
      <c r="F148" s="3">
        <v>1906</v>
      </c>
      <c r="G148" s="3">
        <v>1846</v>
      </c>
      <c r="H148" s="3">
        <v>2205</v>
      </c>
      <c r="I148" s="3">
        <v>2346</v>
      </c>
    </row>
    <row r="149" spans="1:9" x14ac:dyDescent="0.3">
      <c r="A149" s="2" t="s">
        <v>109</v>
      </c>
      <c r="B149" s="3">
        <v>-82</v>
      </c>
      <c r="C149" s="3">
        <v>-86</v>
      </c>
      <c r="D149" s="3">
        <v>75</v>
      </c>
      <c r="E149" s="3">
        <v>26</v>
      </c>
      <c r="F149" s="3">
        <v>-7</v>
      </c>
      <c r="G149" s="3">
        <v>-11</v>
      </c>
      <c r="H149" s="3">
        <v>40</v>
      </c>
      <c r="I149" s="3">
        <v>-72</v>
      </c>
    </row>
    <row r="150" spans="1:9" ht="15" thickBot="1" x14ac:dyDescent="0.35">
      <c r="A150" s="6" t="s">
        <v>106</v>
      </c>
      <c r="B150" s="7">
        <f t="shared" ref="B150:H150" si="23">+SUM(B147:B149)</f>
        <v>30601</v>
      </c>
      <c r="C150" s="7">
        <f t="shared" si="23"/>
        <v>32376</v>
      </c>
      <c r="D150" s="7">
        <f t="shared" si="23"/>
        <v>34350</v>
      </c>
      <c r="E150" s="7">
        <f t="shared" si="23"/>
        <v>36397</v>
      </c>
      <c r="F150" s="7">
        <f t="shared" si="23"/>
        <v>39117</v>
      </c>
      <c r="G150" s="7">
        <f t="shared" si="23"/>
        <v>37403</v>
      </c>
      <c r="H150" s="7">
        <f t="shared" si="23"/>
        <v>44538</v>
      </c>
      <c r="I150" s="7">
        <f>+SUM(I147:I149)</f>
        <v>46710</v>
      </c>
    </row>
    <row r="151" spans="1:9" s="12" customFormat="1" ht="15" thickTop="1" x14ac:dyDescent="0.3">
      <c r="A151" s="12" t="s">
        <v>112</v>
      </c>
      <c r="B151" s="13">
        <f t="shared" ref="B151:I151" si="24">+B150-B2</f>
        <v>0</v>
      </c>
      <c r="C151" s="13">
        <f t="shared" si="24"/>
        <v>0</v>
      </c>
      <c r="D151" s="13">
        <f t="shared" si="24"/>
        <v>0</v>
      </c>
      <c r="E151" s="13">
        <f t="shared" si="24"/>
        <v>0</v>
      </c>
      <c r="F151" s="13">
        <f t="shared" si="24"/>
        <v>0</v>
      </c>
      <c r="G151" s="13">
        <f t="shared" si="24"/>
        <v>0</v>
      </c>
      <c r="H151" s="13">
        <f t="shared" si="24"/>
        <v>0</v>
      </c>
      <c r="I151" s="13">
        <f t="shared" si="24"/>
        <v>0</v>
      </c>
    </row>
    <row r="152" spans="1:9" x14ac:dyDescent="0.3">
      <c r="A152" s="1" t="s">
        <v>111</v>
      </c>
    </row>
    <row r="153" spans="1:9" x14ac:dyDescent="0.3">
      <c r="A153" s="2" t="s">
        <v>101</v>
      </c>
      <c r="B153" s="3">
        <v>3645</v>
      </c>
      <c r="C153" s="3">
        <v>3763</v>
      </c>
      <c r="D153" s="3">
        <v>3875</v>
      </c>
      <c r="E153" s="3">
        <v>3600</v>
      </c>
      <c r="F153" s="3">
        <v>3925</v>
      </c>
      <c r="G153" s="3">
        <v>2899</v>
      </c>
      <c r="H153" s="3">
        <v>5089</v>
      </c>
      <c r="I153" s="3">
        <v>5114</v>
      </c>
    </row>
    <row r="154" spans="1:9" x14ac:dyDescent="0.3">
      <c r="A154" s="2" t="s">
        <v>102</v>
      </c>
      <c r="B154" s="3">
        <v>0</v>
      </c>
      <c r="C154" s="3">
        <v>1787</v>
      </c>
      <c r="D154" s="3">
        <v>1507</v>
      </c>
      <c r="E154" s="3">
        <v>1587</v>
      </c>
      <c r="F154" s="3">
        <v>1995</v>
      </c>
      <c r="G154" s="3">
        <v>1541</v>
      </c>
      <c r="H154" s="3">
        <v>2435</v>
      </c>
      <c r="I154" s="3">
        <v>3293</v>
      </c>
    </row>
    <row r="155" spans="1:9" x14ac:dyDescent="0.3">
      <c r="A155" s="2" t="s">
        <v>103</v>
      </c>
      <c r="B155" s="3">
        <v>993</v>
      </c>
      <c r="C155" s="3">
        <v>1372</v>
      </c>
      <c r="D155" s="3">
        <v>1507</v>
      </c>
      <c r="E155" s="3">
        <v>1807</v>
      </c>
      <c r="F155" s="3">
        <v>2376</v>
      </c>
      <c r="G155" s="3">
        <v>2490</v>
      </c>
      <c r="H155" s="3">
        <v>3243</v>
      </c>
      <c r="I155" s="3">
        <v>2365</v>
      </c>
    </row>
    <row r="156" spans="1:9" x14ac:dyDescent="0.3">
      <c r="A156" s="2" t="s">
        <v>107</v>
      </c>
      <c r="B156" s="3">
        <v>0</v>
      </c>
      <c r="C156" s="3">
        <v>1002</v>
      </c>
      <c r="D156" s="3">
        <v>980</v>
      </c>
      <c r="E156" s="3">
        <v>1189</v>
      </c>
      <c r="F156" s="3">
        <v>1323</v>
      </c>
      <c r="G156" s="3">
        <v>1184</v>
      </c>
      <c r="H156" s="3">
        <v>1530</v>
      </c>
      <c r="I156" s="3">
        <v>1896</v>
      </c>
    </row>
    <row r="157" spans="1:9" x14ac:dyDescent="0.3">
      <c r="A157" s="2" t="s">
        <v>153</v>
      </c>
      <c r="B157" s="3">
        <v>249</v>
      </c>
      <c r="C157" s="3">
        <v>0</v>
      </c>
      <c r="D157" s="3">
        <v>0</v>
      </c>
      <c r="E157" s="3">
        <v>0</v>
      </c>
      <c r="F157" s="3">
        <v>0</v>
      </c>
      <c r="G157" s="3">
        <v>0</v>
      </c>
      <c r="H157" s="3">
        <v>0</v>
      </c>
      <c r="I157" s="3">
        <v>0</v>
      </c>
    </row>
    <row r="158" spans="1:9" x14ac:dyDescent="0.3">
      <c r="A158" s="2" t="s">
        <v>154</v>
      </c>
      <c r="B158" s="3">
        <v>100</v>
      </c>
      <c r="C158" s="3">
        <v>0</v>
      </c>
      <c r="D158" s="3">
        <v>0</v>
      </c>
      <c r="E158" s="3">
        <v>0</v>
      </c>
      <c r="F158" s="3">
        <v>0</v>
      </c>
      <c r="G158" s="3">
        <v>0</v>
      </c>
      <c r="H158" s="3">
        <v>0</v>
      </c>
      <c r="I158" s="3">
        <v>0</v>
      </c>
    </row>
    <row r="159" spans="1:9" x14ac:dyDescent="0.3">
      <c r="A159" s="2" t="s">
        <v>155</v>
      </c>
      <c r="B159" s="3">
        <v>818</v>
      </c>
      <c r="C159" s="3">
        <v>0</v>
      </c>
      <c r="D159" s="3">
        <v>0</v>
      </c>
      <c r="E159" s="3">
        <v>0</v>
      </c>
      <c r="F159" s="3">
        <v>0</v>
      </c>
      <c r="G159" s="3">
        <v>0</v>
      </c>
      <c r="H159" s="3">
        <v>0</v>
      </c>
      <c r="I159" s="3">
        <v>0</v>
      </c>
    </row>
    <row r="160" spans="1:9" x14ac:dyDescent="0.3">
      <c r="A160" s="2" t="s">
        <v>152</v>
      </c>
      <c r="B160" s="3">
        <v>1275</v>
      </c>
      <c r="C160" s="3">
        <v>0</v>
      </c>
      <c r="D160" s="3">
        <v>0</v>
      </c>
      <c r="E160" s="3">
        <v>0</v>
      </c>
      <c r="F160" s="3">
        <v>0</v>
      </c>
      <c r="G160" s="3">
        <v>0</v>
      </c>
      <c r="H160" s="3">
        <v>0</v>
      </c>
      <c r="I160" s="3">
        <v>0</v>
      </c>
    </row>
    <row r="161" spans="1:9" x14ac:dyDescent="0.3">
      <c r="A161" s="2" t="s">
        <v>108</v>
      </c>
      <c r="B161" s="3">
        <v>-2267</v>
      </c>
      <c r="C161" s="3">
        <v>-2596</v>
      </c>
      <c r="D161" s="3">
        <v>-2677</v>
      </c>
      <c r="E161" s="3">
        <v>-2658</v>
      </c>
      <c r="F161" s="3">
        <v>-3262</v>
      </c>
      <c r="G161" s="3">
        <v>-3468</v>
      </c>
      <c r="H161" s="3">
        <v>-3656</v>
      </c>
      <c r="I161" s="3">
        <v>-4262</v>
      </c>
    </row>
    <row r="162" spans="1:9" x14ac:dyDescent="0.3">
      <c r="A162" s="4" t="s">
        <v>104</v>
      </c>
      <c r="B162" s="5">
        <f t="shared" ref="B162:I162" si="25">+SUM(B153:B161)</f>
        <v>4813</v>
      </c>
      <c r="C162" s="5">
        <f t="shared" si="25"/>
        <v>5328</v>
      </c>
      <c r="D162" s="5">
        <f t="shared" si="25"/>
        <v>5192</v>
      </c>
      <c r="E162" s="5">
        <f t="shared" si="25"/>
        <v>5525</v>
      </c>
      <c r="F162" s="5">
        <f t="shared" si="25"/>
        <v>6357</v>
      </c>
      <c r="G162" s="5">
        <f t="shared" si="25"/>
        <v>4646</v>
      </c>
      <c r="H162" s="5">
        <f t="shared" si="25"/>
        <v>8641</v>
      </c>
      <c r="I162" s="5">
        <f t="shared" si="25"/>
        <v>8406</v>
      </c>
    </row>
    <row r="163" spans="1:9" x14ac:dyDescent="0.3">
      <c r="A163" s="2" t="s">
        <v>105</v>
      </c>
      <c r="B163" s="3">
        <v>517</v>
      </c>
      <c r="C163" s="3">
        <v>487</v>
      </c>
      <c r="D163" s="3">
        <v>477</v>
      </c>
      <c r="E163" s="3">
        <v>310</v>
      </c>
      <c r="F163" s="3">
        <v>303</v>
      </c>
      <c r="G163" s="3">
        <v>297</v>
      </c>
      <c r="H163" s="3">
        <v>543</v>
      </c>
      <c r="I163" s="3">
        <v>669</v>
      </c>
    </row>
    <row r="164" spans="1:9" x14ac:dyDescent="0.3">
      <c r="A164" s="2" t="s">
        <v>109</v>
      </c>
      <c r="B164" s="3">
        <v>-1097</v>
      </c>
      <c r="C164" s="3">
        <v>-1173</v>
      </c>
      <c r="D164" s="3">
        <v>-724</v>
      </c>
      <c r="E164" s="3">
        <v>-1456</v>
      </c>
      <c r="F164" s="3">
        <v>-1810</v>
      </c>
      <c r="G164" s="3">
        <v>-1967</v>
      </c>
      <c r="H164" s="3">
        <v>-2261</v>
      </c>
      <c r="I164" s="3">
        <v>-2219</v>
      </c>
    </row>
    <row r="165" spans="1:9" ht="15" thickBot="1" x14ac:dyDescent="0.35">
      <c r="A165" s="6" t="s">
        <v>113</v>
      </c>
      <c r="B165" s="7">
        <f t="shared" ref="B165:H165" si="26">+SUM(B162:B164)</f>
        <v>4233</v>
      </c>
      <c r="C165" s="7">
        <f t="shared" si="26"/>
        <v>4642</v>
      </c>
      <c r="D165" s="7">
        <f t="shared" si="26"/>
        <v>4945</v>
      </c>
      <c r="E165" s="7">
        <f t="shared" si="26"/>
        <v>4379</v>
      </c>
      <c r="F165" s="7">
        <f t="shared" si="26"/>
        <v>4850</v>
      </c>
      <c r="G165" s="7">
        <f t="shared" si="26"/>
        <v>2976</v>
      </c>
      <c r="H165" s="7">
        <f t="shared" si="26"/>
        <v>6923</v>
      </c>
      <c r="I165" s="7">
        <f>+SUM(I162:I164)</f>
        <v>6856</v>
      </c>
    </row>
    <row r="166" spans="1:9" s="12" customFormat="1" ht="15" thickTop="1" x14ac:dyDescent="0.3">
      <c r="A166" s="12" t="s">
        <v>112</v>
      </c>
      <c r="B166" s="13">
        <f t="shared" ref="B166:I166" si="27">+B165-B10-B8</f>
        <v>0</v>
      </c>
      <c r="C166" s="13">
        <f t="shared" si="27"/>
        <v>0</v>
      </c>
      <c r="D166" s="13">
        <f t="shared" si="27"/>
        <v>0</v>
      </c>
      <c r="E166" s="13">
        <f t="shared" si="27"/>
        <v>0</v>
      </c>
      <c r="F166" s="13">
        <f t="shared" si="27"/>
        <v>0</v>
      </c>
      <c r="G166" s="13">
        <f t="shared" si="27"/>
        <v>0</v>
      </c>
      <c r="H166" s="13">
        <f t="shared" si="27"/>
        <v>0</v>
      </c>
      <c r="I166" s="13">
        <f t="shared" si="27"/>
        <v>0</v>
      </c>
    </row>
    <row r="167" spans="1:9" x14ac:dyDescent="0.3">
      <c r="A167" s="1" t="s">
        <v>118</v>
      </c>
    </row>
    <row r="168" spans="1:9" x14ac:dyDescent="0.3">
      <c r="A168" s="2" t="s">
        <v>101</v>
      </c>
      <c r="B168" s="3">
        <v>632</v>
      </c>
      <c r="C168" s="3">
        <v>742</v>
      </c>
      <c r="D168" s="3">
        <v>819</v>
      </c>
      <c r="E168" s="3">
        <v>848</v>
      </c>
      <c r="F168" s="3">
        <v>814</v>
      </c>
      <c r="G168" s="3">
        <v>645</v>
      </c>
      <c r="H168" s="3">
        <v>617</v>
      </c>
      <c r="I168" s="3">
        <v>639</v>
      </c>
    </row>
    <row r="169" spans="1:9" x14ac:dyDescent="0.3">
      <c r="A169" s="2" t="s">
        <v>102</v>
      </c>
      <c r="B169" s="3">
        <v>0</v>
      </c>
      <c r="C169" s="3">
        <v>0</v>
      </c>
      <c r="D169" s="3">
        <v>709</v>
      </c>
      <c r="E169" s="3">
        <v>849</v>
      </c>
      <c r="F169" s="3">
        <v>929</v>
      </c>
      <c r="G169" s="3">
        <v>885</v>
      </c>
      <c r="H169" s="3">
        <v>982</v>
      </c>
      <c r="I169" s="3">
        <v>920</v>
      </c>
    </row>
    <row r="170" spans="1:9" x14ac:dyDescent="0.3">
      <c r="A170" s="2" t="s">
        <v>103</v>
      </c>
      <c r="B170" s="3">
        <v>254</v>
      </c>
      <c r="C170" s="3">
        <v>234</v>
      </c>
      <c r="D170" s="3">
        <v>225</v>
      </c>
      <c r="E170" s="3">
        <v>256</v>
      </c>
      <c r="F170" s="3">
        <v>237</v>
      </c>
      <c r="G170" s="3">
        <v>214</v>
      </c>
      <c r="H170" s="3">
        <v>288</v>
      </c>
      <c r="I170" s="3">
        <v>303</v>
      </c>
    </row>
    <row r="171" spans="1:9" x14ac:dyDescent="0.3">
      <c r="A171" s="2" t="s">
        <v>119</v>
      </c>
      <c r="B171" s="3">
        <v>0</v>
      </c>
      <c r="C171" s="3">
        <v>0</v>
      </c>
      <c r="D171" s="3">
        <v>340</v>
      </c>
      <c r="E171" s="3">
        <v>339</v>
      </c>
      <c r="F171" s="3">
        <v>326</v>
      </c>
      <c r="G171" s="3">
        <v>296</v>
      </c>
      <c r="H171" s="3">
        <v>304</v>
      </c>
      <c r="I171" s="3">
        <v>274</v>
      </c>
    </row>
    <row r="172" spans="1:9" x14ac:dyDescent="0.3">
      <c r="A172" s="2" t="s">
        <v>152</v>
      </c>
      <c r="B172" s="3">
        <v>451</v>
      </c>
      <c r="C172" s="3">
        <v>589</v>
      </c>
      <c r="D172" s="3">
        <v>0</v>
      </c>
      <c r="E172" s="3">
        <v>0</v>
      </c>
      <c r="F172" s="3">
        <v>0</v>
      </c>
      <c r="G172" s="3">
        <v>0</v>
      </c>
      <c r="H172" s="3">
        <v>0</v>
      </c>
      <c r="I172" s="3">
        <v>0</v>
      </c>
    </row>
    <row r="173" spans="1:9" x14ac:dyDescent="0.3">
      <c r="A173" s="2" t="s">
        <v>153</v>
      </c>
      <c r="B173" s="3">
        <v>47</v>
      </c>
      <c r="C173" s="3">
        <v>50</v>
      </c>
      <c r="D173" s="3">
        <v>0</v>
      </c>
      <c r="E173" s="3">
        <v>0</v>
      </c>
      <c r="F173" s="3">
        <v>0</v>
      </c>
      <c r="G173" s="3">
        <v>0</v>
      </c>
      <c r="H173" s="3">
        <v>0</v>
      </c>
      <c r="I173" s="3">
        <v>0</v>
      </c>
    </row>
    <row r="174" spans="1:9" x14ac:dyDescent="0.3">
      <c r="A174" s="2" t="s">
        <v>154</v>
      </c>
      <c r="B174" s="3">
        <v>205</v>
      </c>
      <c r="C174" s="3">
        <v>223</v>
      </c>
      <c r="D174" s="3">
        <v>0</v>
      </c>
      <c r="E174" s="3">
        <v>0</v>
      </c>
      <c r="F174" s="3">
        <v>0</v>
      </c>
      <c r="G174" s="3">
        <v>0</v>
      </c>
      <c r="H174" s="3">
        <v>0</v>
      </c>
      <c r="I174" s="3">
        <v>0</v>
      </c>
    </row>
    <row r="175" spans="1:9" x14ac:dyDescent="0.3">
      <c r="A175" s="2" t="s">
        <v>155</v>
      </c>
      <c r="B175" s="3">
        <v>103</v>
      </c>
      <c r="C175" s="3">
        <v>109</v>
      </c>
      <c r="D175" s="3">
        <v>0</v>
      </c>
      <c r="E175" s="3">
        <v>0</v>
      </c>
      <c r="F175" s="3">
        <v>0</v>
      </c>
      <c r="G175" s="3">
        <v>0</v>
      </c>
      <c r="H175" s="3">
        <v>0</v>
      </c>
      <c r="I175" s="3">
        <v>0</v>
      </c>
    </row>
    <row r="176" spans="1:9" x14ac:dyDescent="0.3">
      <c r="A176" s="2" t="s">
        <v>108</v>
      </c>
      <c r="B176" s="3">
        <v>484</v>
      </c>
      <c r="C176" s="3">
        <v>511</v>
      </c>
      <c r="D176" s="3">
        <v>533</v>
      </c>
      <c r="E176" s="3">
        <v>597</v>
      </c>
      <c r="F176" s="3">
        <v>665</v>
      </c>
      <c r="G176" s="3">
        <v>830</v>
      </c>
      <c r="H176" s="3">
        <v>780</v>
      </c>
      <c r="I176" s="3">
        <v>789</v>
      </c>
    </row>
    <row r="177" spans="1:9" x14ac:dyDescent="0.3">
      <c r="A177" s="4" t="s">
        <v>120</v>
      </c>
      <c r="B177" s="5">
        <f t="shared" ref="B177:I177" si="28">+SUM(B168:B176)</f>
        <v>2176</v>
      </c>
      <c r="C177" s="5">
        <f t="shared" si="28"/>
        <v>2458</v>
      </c>
      <c r="D177" s="5">
        <f t="shared" si="28"/>
        <v>2626</v>
      </c>
      <c r="E177" s="5">
        <f t="shared" si="28"/>
        <v>2889</v>
      </c>
      <c r="F177" s="5">
        <f t="shared" si="28"/>
        <v>2971</v>
      </c>
      <c r="G177" s="5">
        <f t="shared" si="28"/>
        <v>2870</v>
      </c>
      <c r="H177" s="5">
        <f t="shared" si="28"/>
        <v>2971</v>
      </c>
      <c r="I177" s="5">
        <f t="shared" si="28"/>
        <v>2925</v>
      </c>
    </row>
    <row r="178" spans="1:9" x14ac:dyDescent="0.3">
      <c r="A178" s="2" t="s">
        <v>105</v>
      </c>
      <c r="B178" s="3">
        <v>122</v>
      </c>
      <c r="C178" s="3">
        <v>125</v>
      </c>
      <c r="D178" s="3">
        <v>125</v>
      </c>
      <c r="E178" s="3">
        <v>115</v>
      </c>
      <c r="F178" s="3">
        <v>100</v>
      </c>
      <c r="G178" s="3">
        <v>80</v>
      </c>
      <c r="H178" s="3">
        <v>63</v>
      </c>
      <c r="I178" s="3">
        <v>49</v>
      </c>
    </row>
    <row r="179" spans="1:9" x14ac:dyDescent="0.3">
      <c r="A179" s="2" t="s">
        <v>109</v>
      </c>
      <c r="B179" s="3">
        <v>713</v>
      </c>
      <c r="C179" s="3">
        <v>937</v>
      </c>
      <c r="D179" s="3">
        <v>1238</v>
      </c>
      <c r="E179" s="3">
        <v>1450</v>
      </c>
      <c r="F179" s="3">
        <v>1673</v>
      </c>
      <c r="G179" s="3">
        <v>1916</v>
      </c>
      <c r="H179" s="3">
        <v>1870</v>
      </c>
      <c r="I179" s="3">
        <v>1817</v>
      </c>
    </row>
    <row r="180" spans="1:9" ht="15" thickBot="1" x14ac:dyDescent="0.35">
      <c r="A180" s="6" t="s">
        <v>121</v>
      </c>
      <c r="B180" s="7">
        <f t="shared" ref="B180:H180" si="29">+SUM(B177:B179)</f>
        <v>3011</v>
      </c>
      <c r="C180" s="7">
        <f t="shared" si="29"/>
        <v>3520</v>
      </c>
      <c r="D180" s="7">
        <f t="shared" si="29"/>
        <v>3989</v>
      </c>
      <c r="E180" s="7">
        <f t="shared" si="29"/>
        <v>4454</v>
      </c>
      <c r="F180" s="7">
        <f t="shared" si="29"/>
        <v>4744</v>
      </c>
      <c r="G180" s="7">
        <f t="shared" si="29"/>
        <v>4866</v>
      </c>
      <c r="H180" s="7">
        <f t="shared" si="29"/>
        <v>4904</v>
      </c>
      <c r="I180" s="7">
        <f>+SUM(I177:I179)</f>
        <v>4791</v>
      </c>
    </row>
    <row r="181" spans="1:9" ht="15" thickTop="1" x14ac:dyDescent="0.3">
      <c r="A181" s="12" t="s">
        <v>112</v>
      </c>
      <c r="B181" s="13">
        <f>+B180-B31</f>
        <v>0</v>
      </c>
      <c r="C181" s="13">
        <f t="shared" ref="C181:I181" si="30">+C180-C31</f>
        <v>0</v>
      </c>
      <c r="D181" s="13">
        <f t="shared" si="30"/>
        <v>0</v>
      </c>
      <c r="E181" s="13">
        <f t="shared" si="30"/>
        <v>0</v>
      </c>
      <c r="F181" s="13">
        <f t="shared" si="30"/>
        <v>0</v>
      </c>
      <c r="G181" s="13">
        <f t="shared" si="30"/>
        <v>0</v>
      </c>
      <c r="H181" s="13">
        <f t="shared" si="30"/>
        <v>0</v>
      </c>
      <c r="I181" s="13">
        <f t="shared" si="30"/>
        <v>0</v>
      </c>
    </row>
    <row r="182" spans="1:9" x14ac:dyDescent="0.3">
      <c r="A182" s="1" t="s">
        <v>123</v>
      </c>
    </row>
    <row r="183" spans="1:9" x14ac:dyDescent="0.3">
      <c r="A183" s="2" t="s">
        <v>101</v>
      </c>
      <c r="B183" s="3">
        <v>208</v>
      </c>
      <c r="C183" s="3">
        <v>242</v>
      </c>
      <c r="D183" s="3">
        <v>223</v>
      </c>
      <c r="E183" s="3">
        <v>196</v>
      </c>
      <c r="F183" s="3">
        <v>117</v>
      </c>
      <c r="G183" s="3">
        <v>110</v>
      </c>
      <c r="H183" s="3">
        <v>98</v>
      </c>
      <c r="I183" s="3">
        <v>146</v>
      </c>
    </row>
    <row r="184" spans="1:9" x14ac:dyDescent="0.3">
      <c r="A184" s="2" t="s">
        <v>102</v>
      </c>
      <c r="B184" s="3">
        <v>0</v>
      </c>
      <c r="C184" s="3">
        <v>234</v>
      </c>
      <c r="D184" s="3">
        <v>173</v>
      </c>
      <c r="E184" s="3">
        <v>240</v>
      </c>
      <c r="F184" s="3">
        <v>233</v>
      </c>
      <c r="G184" s="3">
        <v>139</v>
      </c>
      <c r="H184" s="3">
        <v>153</v>
      </c>
      <c r="I184" s="3">
        <v>197</v>
      </c>
    </row>
    <row r="185" spans="1:9" x14ac:dyDescent="0.3">
      <c r="A185" s="2" t="s">
        <v>103</v>
      </c>
      <c r="B185" s="3">
        <v>69</v>
      </c>
      <c r="C185" s="3">
        <v>44</v>
      </c>
      <c r="D185" s="3">
        <v>51</v>
      </c>
      <c r="E185" s="3">
        <v>76</v>
      </c>
      <c r="F185" s="3">
        <v>49</v>
      </c>
      <c r="G185" s="3">
        <v>28</v>
      </c>
      <c r="H185" s="3">
        <v>94</v>
      </c>
      <c r="I185" s="3">
        <v>78</v>
      </c>
    </row>
    <row r="186" spans="1:9" x14ac:dyDescent="0.3">
      <c r="A186" s="2" t="s">
        <v>119</v>
      </c>
      <c r="B186" s="3">
        <v>0</v>
      </c>
      <c r="C186" s="3">
        <v>62</v>
      </c>
      <c r="D186" s="3">
        <v>59</v>
      </c>
      <c r="E186" s="3">
        <v>49</v>
      </c>
      <c r="F186" s="3">
        <v>47</v>
      </c>
      <c r="G186" s="3">
        <v>41</v>
      </c>
      <c r="H186" s="3">
        <v>54</v>
      </c>
      <c r="I186" s="3">
        <v>56</v>
      </c>
    </row>
    <row r="187" spans="1:9" x14ac:dyDescent="0.3">
      <c r="A187" s="2" t="s">
        <v>152</v>
      </c>
      <c r="B187" s="3">
        <v>216</v>
      </c>
      <c r="C187" s="3">
        <v>0</v>
      </c>
      <c r="D187" s="3">
        <v>0</v>
      </c>
      <c r="E187" s="3">
        <v>0</v>
      </c>
      <c r="F187" s="3">
        <v>0</v>
      </c>
      <c r="G187" s="3">
        <v>0</v>
      </c>
      <c r="H187" s="3">
        <v>0</v>
      </c>
      <c r="I187" s="3">
        <v>0</v>
      </c>
    </row>
    <row r="188" spans="1:9" x14ac:dyDescent="0.3">
      <c r="A188" s="2" t="s">
        <v>153</v>
      </c>
      <c r="B188" s="3">
        <v>20</v>
      </c>
      <c r="C188" s="3">
        <v>0</v>
      </c>
      <c r="D188" s="3">
        <v>0</v>
      </c>
      <c r="E188" s="3">
        <v>0</v>
      </c>
      <c r="F188" s="3">
        <v>0</v>
      </c>
      <c r="G188" s="3">
        <v>0</v>
      </c>
      <c r="H188" s="3">
        <v>0</v>
      </c>
      <c r="I188" s="3">
        <v>0</v>
      </c>
    </row>
    <row r="189" spans="1:9" x14ac:dyDescent="0.3">
      <c r="A189" s="2" t="s">
        <v>154</v>
      </c>
      <c r="B189" s="3">
        <v>15</v>
      </c>
      <c r="C189" s="3">
        <v>0</v>
      </c>
      <c r="D189" s="3">
        <v>0</v>
      </c>
      <c r="E189" s="3">
        <v>0</v>
      </c>
      <c r="F189" s="3">
        <v>0</v>
      </c>
      <c r="G189" s="3">
        <v>0</v>
      </c>
      <c r="H189" s="3">
        <v>0</v>
      </c>
      <c r="I189" s="3">
        <v>0</v>
      </c>
    </row>
    <row r="190" spans="1:9" x14ac:dyDescent="0.3">
      <c r="A190" s="2" t="s">
        <v>155</v>
      </c>
      <c r="B190" s="3">
        <v>37</v>
      </c>
      <c r="C190" s="3">
        <v>0</v>
      </c>
      <c r="D190" s="3">
        <v>0</v>
      </c>
      <c r="E190" s="3">
        <v>0</v>
      </c>
      <c r="F190" s="3">
        <v>0</v>
      </c>
      <c r="G190" s="3">
        <v>0</v>
      </c>
      <c r="H190" s="3">
        <v>0</v>
      </c>
      <c r="I190" s="3">
        <v>0</v>
      </c>
    </row>
    <row r="191" spans="1:9" x14ac:dyDescent="0.3">
      <c r="A191" s="2" t="s">
        <v>108</v>
      </c>
      <c r="B191" s="3">
        <v>225</v>
      </c>
      <c r="C191" s="3">
        <v>258</v>
      </c>
      <c r="D191" s="3">
        <v>278</v>
      </c>
      <c r="E191" s="3">
        <v>286</v>
      </c>
      <c r="F191" s="3">
        <v>278</v>
      </c>
      <c r="G191" s="3">
        <v>438</v>
      </c>
      <c r="H191" s="3">
        <v>278</v>
      </c>
      <c r="I191" s="3">
        <v>222</v>
      </c>
    </row>
    <row r="192" spans="1:9" x14ac:dyDescent="0.3">
      <c r="A192" s="4" t="s">
        <v>120</v>
      </c>
      <c r="B192" s="5">
        <f t="shared" ref="B192:I192" si="31">+SUM(B183:B191)</f>
        <v>790</v>
      </c>
      <c r="C192" s="5">
        <f t="shared" si="31"/>
        <v>840</v>
      </c>
      <c r="D192" s="5">
        <f t="shared" si="31"/>
        <v>784</v>
      </c>
      <c r="E192" s="5">
        <f t="shared" si="31"/>
        <v>847</v>
      </c>
      <c r="F192" s="5">
        <f t="shared" si="31"/>
        <v>724</v>
      </c>
      <c r="G192" s="5">
        <f t="shared" si="31"/>
        <v>756</v>
      </c>
      <c r="H192" s="5">
        <f t="shared" si="31"/>
        <v>677</v>
      </c>
      <c r="I192" s="5">
        <f t="shared" si="31"/>
        <v>699</v>
      </c>
    </row>
    <row r="193" spans="1:9" x14ac:dyDescent="0.3">
      <c r="A193" s="2" t="s">
        <v>105</v>
      </c>
      <c r="B193" s="3">
        <v>69</v>
      </c>
      <c r="C193" s="3">
        <v>39</v>
      </c>
      <c r="D193" s="3">
        <v>30</v>
      </c>
      <c r="E193" s="3">
        <v>22</v>
      </c>
      <c r="F193" s="3">
        <v>18</v>
      </c>
      <c r="G193" s="3">
        <v>12</v>
      </c>
      <c r="H193" s="3">
        <v>7</v>
      </c>
      <c r="I193" s="3">
        <v>9</v>
      </c>
    </row>
    <row r="194" spans="1:9" x14ac:dyDescent="0.3">
      <c r="A194" s="2" t="s">
        <v>109</v>
      </c>
      <c r="B194" s="3">
        <f t="shared" ref="B194:H194" si="32">-(SUM(B192:B193)+B104)</f>
        <v>-859</v>
      </c>
      <c r="C194" s="3">
        <f t="shared" si="32"/>
        <v>-879</v>
      </c>
      <c r="D194" s="3">
        <f t="shared" si="32"/>
        <v>-814</v>
      </c>
      <c r="E194" s="3">
        <f t="shared" si="32"/>
        <v>-869</v>
      </c>
      <c r="F194" s="3">
        <f t="shared" si="32"/>
        <v>-742</v>
      </c>
      <c r="G194" s="3">
        <f t="shared" si="32"/>
        <v>-768</v>
      </c>
      <c r="H194" s="3">
        <f t="shared" si="32"/>
        <v>-684</v>
      </c>
      <c r="I194" s="3">
        <f>-(SUM(I192:I193)+I104)</f>
        <v>-708</v>
      </c>
    </row>
    <row r="195" spans="1:9" ht="15" thickBot="1" x14ac:dyDescent="0.35">
      <c r="A195" s="6" t="s">
        <v>124</v>
      </c>
      <c r="B195" s="7">
        <f t="shared" ref="B195:H195" si="33">+SUM(B192:B194)</f>
        <v>0</v>
      </c>
      <c r="C195" s="7">
        <f t="shared" si="33"/>
        <v>0</v>
      </c>
      <c r="D195" s="7">
        <f t="shared" si="33"/>
        <v>0</v>
      </c>
      <c r="E195" s="7">
        <f t="shared" si="33"/>
        <v>0</v>
      </c>
      <c r="F195" s="7">
        <f t="shared" si="33"/>
        <v>0</v>
      </c>
      <c r="G195" s="7">
        <f t="shared" si="33"/>
        <v>0</v>
      </c>
      <c r="H195" s="7">
        <f t="shared" si="33"/>
        <v>0</v>
      </c>
      <c r="I195" s="7">
        <f>+SUM(I192:I194)</f>
        <v>0</v>
      </c>
    </row>
    <row r="196" spans="1:9" ht="15" thickTop="1" x14ac:dyDescent="0.3">
      <c r="A196" s="12" t="s">
        <v>112</v>
      </c>
      <c r="B196" s="13">
        <f t="shared" ref="B196:H196" si="34">+B195+B104</f>
        <v>0</v>
      </c>
      <c r="C196" s="13">
        <f t="shared" si="34"/>
        <v>0</v>
      </c>
      <c r="D196" s="13">
        <f t="shared" si="34"/>
        <v>0</v>
      </c>
      <c r="E196" s="13">
        <f t="shared" si="34"/>
        <v>0</v>
      </c>
      <c r="F196" s="13">
        <f t="shared" si="34"/>
        <v>0</v>
      </c>
      <c r="G196" s="13">
        <f t="shared" si="34"/>
        <v>0</v>
      </c>
      <c r="H196" s="13">
        <f t="shared" si="34"/>
        <v>0</v>
      </c>
      <c r="I196" s="13">
        <f>+I195+I104</f>
        <v>0</v>
      </c>
    </row>
    <row r="197" spans="1:9" x14ac:dyDescent="0.3">
      <c r="A197" s="1" t="s">
        <v>125</v>
      </c>
    </row>
    <row r="198" spans="1:9" x14ac:dyDescent="0.3">
      <c r="A198" s="2" t="s">
        <v>101</v>
      </c>
      <c r="B198" s="3">
        <v>121</v>
      </c>
      <c r="C198" s="3">
        <v>133</v>
      </c>
      <c r="D198" s="3">
        <v>140</v>
      </c>
      <c r="E198" s="3">
        <v>160</v>
      </c>
      <c r="F198" s="3">
        <v>149</v>
      </c>
      <c r="G198" s="3">
        <v>148</v>
      </c>
      <c r="H198" s="3">
        <v>130</v>
      </c>
      <c r="I198" s="3">
        <v>124</v>
      </c>
    </row>
    <row r="199" spans="1:9" x14ac:dyDescent="0.3">
      <c r="A199" s="2" t="s">
        <v>102</v>
      </c>
      <c r="B199" s="3"/>
      <c r="C199" s="3">
        <v>85</v>
      </c>
      <c r="D199" s="3">
        <v>106</v>
      </c>
      <c r="E199" s="3">
        <v>116</v>
      </c>
      <c r="F199" s="3">
        <v>111</v>
      </c>
      <c r="G199" s="3">
        <v>132</v>
      </c>
      <c r="H199" s="3">
        <v>136</v>
      </c>
      <c r="I199" s="3">
        <v>134</v>
      </c>
    </row>
    <row r="200" spans="1:9" x14ac:dyDescent="0.3">
      <c r="A200" s="2" t="s">
        <v>103</v>
      </c>
      <c r="B200" s="3">
        <v>46</v>
      </c>
      <c r="C200" s="3">
        <v>48</v>
      </c>
      <c r="D200" s="3">
        <v>54</v>
      </c>
      <c r="E200" s="3">
        <v>56</v>
      </c>
      <c r="F200" s="3">
        <v>50</v>
      </c>
      <c r="G200" s="3">
        <v>44</v>
      </c>
      <c r="H200" s="3">
        <v>46</v>
      </c>
      <c r="I200" s="3">
        <v>41</v>
      </c>
    </row>
    <row r="201" spans="1:9" x14ac:dyDescent="0.3">
      <c r="A201" s="2" t="s">
        <v>107</v>
      </c>
      <c r="B201" s="3"/>
      <c r="C201" s="3">
        <v>42</v>
      </c>
      <c r="D201" s="3">
        <v>54</v>
      </c>
      <c r="E201" s="3">
        <v>55</v>
      </c>
      <c r="F201" s="3">
        <v>53</v>
      </c>
      <c r="G201" s="3">
        <v>46</v>
      </c>
      <c r="H201" s="3">
        <v>43</v>
      </c>
      <c r="I201" s="3">
        <v>42</v>
      </c>
    </row>
    <row r="202" spans="1:9" x14ac:dyDescent="0.3">
      <c r="A202" s="2" t="s">
        <v>152</v>
      </c>
      <c r="B202" s="3">
        <v>75</v>
      </c>
      <c r="C202" s="3">
        <v>0</v>
      </c>
      <c r="D202" s="3">
        <v>0</v>
      </c>
      <c r="E202" s="3">
        <v>0</v>
      </c>
      <c r="F202" s="3">
        <v>0</v>
      </c>
      <c r="G202" s="3">
        <v>0</v>
      </c>
      <c r="H202" s="3">
        <v>0</v>
      </c>
      <c r="I202" s="3">
        <v>0</v>
      </c>
    </row>
    <row r="203" spans="1:9" x14ac:dyDescent="0.3">
      <c r="A203" s="2" t="s">
        <v>153</v>
      </c>
      <c r="B203" s="3">
        <v>12</v>
      </c>
      <c r="C203" s="3">
        <v>0</v>
      </c>
      <c r="D203" s="3">
        <v>0</v>
      </c>
      <c r="E203" s="3">
        <v>0</v>
      </c>
      <c r="F203" s="3">
        <v>0</v>
      </c>
      <c r="G203" s="3">
        <v>0</v>
      </c>
      <c r="H203" s="3">
        <v>0</v>
      </c>
      <c r="I203" s="3">
        <v>0</v>
      </c>
    </row>
    <row r="204" spans="1:9" x14ac:dyDescent="0.3">
      <c r="A204" s="2" t="s">
        <v>154</v>
      </c>
      <c r="B204" s="3">
        <v>22</v>
      </c>
      <c r="C204" s="3">
        <v>0</v>
      </c>
      <c r="D204" s="3">
        <v>0</v>
      </c>
      <c r="E204" s="3">
        <v>0</v>
      </c>
      <c r="F204" s="3">
        <v>0</v>
      </c>
      <c r="G204" s="3">
        <v>0</v>
      </c>
      <c r="H204" s="3">
        <v>0</v>
      </c>
      <c r="I204" s="3">
        <v>0</v>
      </c>
    </row>
    <row r="205" spans="1:9" x14ac:dyDescent="0.3">
      <c r="A205" s="2" t="s">
        <v>155</v>
      </c>
      <c r="B205" s="3">
        <v>27</v>
      </c>
      <c r="C205" s="3">
        <v>0</v>
      </c>
      <c r="D205" s="3">
        <v>0</v>
      </c>
      <c r="E205" s="3">
        <v>0</v>
      </c>
      <c r="F205" s="3">
        <v>0</v>
      </c>
      <c r="G205" s="3">
        <v>0</v>
      </c>
      <c r="H205" s="3">
        <v>0</v>
      </c>
      <c r="I205" s="3">
        <v>0</v>
      </c>
    </row>
    <row r="206" spans="1:9" x14ac:dyDescent="0.3">
      <c r="A206" s="2" t="s">
        <v>108</v>
      </c>
      <c r="B206" s="3">
        <v>210</v>
      </c>
      <c r="C206" s="3">
        <v>230</v>
      </c>
      <c r="D206" s="3">
        <v>233</v>
      </c>
      <c r="E206" s="3">
        <v>217</v>
      </c>
      <c r="F206" s="3">
        <v>195</v>
      </c>
      <c r="G206" s="3">
        <v>214</v>
      </c>
      <c r="H206" s="3">
        <v>222</v>
      </c>
      <c r="I206" s="3">
        <v>220</v>
      </c>
    </row>
    <row r="207" spans="1:9" x14ac:dyDescent="0.3">
      <c r="A207" s="4" t="s">
        <v>120</v>
      </c>
      <c r="B207" s="5">
        <f t="shared" ref="B207:I207" si="35">+SUM(B198:B206)</f>
        <v>513</v>
      </c>
      <c r="C207" s="5">
        <f t="shared" si="35"/>
        <v>538</v>
      </c>
      <c r="D207" s="5">
        <f t="shared" si="35"/>
        <v>587</v>
      </c>
      <c r="E207" s="5">
        <f t="shared" si="35"/>
        <v>604</v>
      </c>
      <c r="F207" s="5">
        <f t="shared" si="35"/>
        <v>558</v>
      </c>
      <c r="G207" s="5">
        <f t="shared" si="35"/>
        <v>584</v>
      </c>
      <c r="H207" s="5">
        <f t="shared" si="35"/>
        <v>577</v>
      </c>
      <c r="I207" s="5">
        <f t="shared" si="35"/>
        <v>561</v>
      </c>
    </row>
    <row r="208" spans="1:9" x14ac:dyDescent="0.3">
      <c r="A208" s="2" t="s">
        <v>105</v>
      </c>
      <c r="B208" s="3">
        <v>18</v>
      </c>
      <c r="C208" s="3">
        <v>27</v>
      </c>
      <c r="D208" s="3">
        <v>28</v>
      </c>
      <c r="E208" s="3">
        <v>33</v>
      </c>
      <c r="F208" s="3">
        <v>31</v>
      </c>
      <c r="G208" s="3">
        <v>25</v>
      </c>
      <c r="H208" s="3">
        <v>26</v>
      </c>
      <c r="I208" s="3">
        <v>22</v>
      </c>
    </row>
    <row r="209" spans="1:9" x14ac:dyDescent="0.3">
      <c r="A209" s="2" t="s">
        <v>109</v>
      </c>
      <c r="B209" s="3">
        <v>75</v>
      </c>
      <c r="C209" s="3">
        <v>84</v>
      </c>
      <c r="D209" s="3">
        <v>91</v>
      </c>
      <c r="E209" s="3">
        <v>110</v>
      </c>
      <c r="F209" s="3">
        <v>116</v>
      </c>
      <c r="G209" s="3">
        <v>112</v>
      </c>
      <c r="H209" s="3">
        <v>141</v>
      </c>
      <c r="I209" s="3">
        <v>134</v>
      </c>
    </row>
    <row r="210" spans="1:9" ht="15" thickBot="1" x14ac:dyDescent="0.35">
      <c r="A210" s="6" t="s">
        <v>126</v>
      </c>
      <c r="B210" s="7">
        <f t="shared" ref="B210:H210" si="36">+SUM(B207:B209)</f>
        <v>606</v>
      </c>
      <c r="C210" s="7">
        <f t="shared" si="36"/>
        <v>649</v>
      </c>
      <c r="D210" s="7">
        <f t="shared" si="36"/>
        <v>706</v>
      </c>
      <c r="E210" s="7">
        <f t="shared" si="36"/>
        <v>747</v>
      </c>
      <c r="F210" s="7">
        <f t="shared" si="36"/>
        <v>705</v>
      </c>
      <c r="G210" s="7">
        <f t="shared" si="36"/>
        <v>721</v>
      </c>
      <c r="H210" s="7">
        <f t="shared" si="36"/>
        <v>744</v>
      </c>
      <c r="I210" s="7">
        <f>+SUM(I207:I209)</f>
        <v>717</v>
      </c>
    </row>
    <row r="211" spans="1:9" ht="15" thickTop="1" x14ac:dyDescent="0.3">
      <c r="A211" s="12" t="s">
        <v>112</v>
      </c>
      <c r="B211" s="13">
        <f>+B210-B66</f>
        <v>0</v>
      </c>
      <c r="C211" s="13">
        <f t="shared" ref="C211:I211" si="37">+C210-C66</f>
        <v>0</v>
      </c>
      <c r="D211" s="13">
        <f t="shared" si="37"/>
        <v>0</v>
      </c>
      <c r="E211" s="13">
        <f t="shared" si="37"/>
        <v>0</v>
      </c>
      <c r="F211" s="13">
        <f t="shared" si="37"/>
        <v>0</v>
      </c>
      <c r="G211" s="13">
        <f t="shared" si="37"/>
        <v>0</v>
      </c>
      <c r="H211" s="13">
        <f t="shared" si="37"/>
        <v>0</v>
      </c>
      <c r="I211" s="13">
        <f t="shared" si="37"/>
        <v>0</v>
      </c>
    </row>
    <row r="212" spans="1:9" x14ac:dyDescent="0.3">
      <c r="A212" s="14" t="s">
        <v>127</v>
      </c>
      <c r="B212" s="14"/>
      <c r="C212" s="14"/>
      <c r="D212" s="14"/>
      <c r="E212" s="14"/>
      <c r="F212" s="14"/>
      <c r="G212" s="14"/>
      <c r="H212" s="14"/>
      <c r="I212" s="14"/>
    </row>
    <row r="213" spans="1:9" x14ac:dyDescent="0.3">
      <c r="A213" s="28" t="s">
        <v>128</v>
      </c>
    </row>
    <row r="214" spans="1:9" x14ac:dyDescent="0.3">
      <c r="A214" s="33" t="s">
        <v>101</v>
      </c>
      <c r="B214" s="34">
        <v>0.12</v>
      </c>
      <c r="C214" s="34">
        <v>0.08</v>
      </c>
      <c r="D214" s="34">
        <v>0.03</v>
      </c>
      <c r="E214" s="34">
        <v>-0.02</v>
      </c>
      <c r="F214" s="34">
        <v>7.0000000000000007E-2</v>
      </c>
      <c r="G214" s="34">
        <v>-0.09</v>
      </c>
      <c r="H214" s="34">
        <v>0.19</v>
      </c>
      <c r="I214" s="34">
        <v>7.0000000000000007E-2</v>
      </c>
    </row>
    <row r="215" spans="1:9" x14ac:dyDescent="0.3">
      <c r="A215" s="31" t="s">
        <v>114</v>
      </c>
      <c r="B215" s="30">
        <v>0.14000000000000001</v>
      </c>
      <c r="C215" s="30">
        <v>0.1</v>
      </c>
      <c r="D215" s="30">
        <v>0.04</v>
      </c>
      <c r="E215" s="30">
        <v>-0.04</v>
      </c>
      <c r="F215" s="30">
        <v>0.08</v>
      </c>
      <c r="G215" s="30">
        <v>-7.0000000000000007E-2</v>
      </c>
      <c r="H215" s="30">
        <v>0.25</v>
      </c>
      <c r="I215" s="30">
        <v>0.05</v>
      </c>
    </row>
    <row r="216" spans="1:9" x14ac:dyDescent="0.3">
      <c r="A216" s="31" t="s">
        <v>115</v>
      </c>
      <c r="B216" s="30">
        <v>0.12</v>
      </c>
      <c r="C216" s="30">
        <v>0.08</v>
      </c>
      <c r="D216" s="30">
        <v>0.03</v>
      </c>
      <c r="E216" s="30">
        <v>0.01</v>
      </c>
      <c r="F216" s="30">
        <v>7.0000000000000007E-2</v>
      </c>
      <c r="G216" s="30">
        <v>-0.12</v>
      </c>
      <c r="H216" s="30">
        <v>0.08</v>
      </c>
      <c r="I216" s="30">
        <v>0.09</v>
      </c>
    </row>
    <row r="217" spans="1:9" x14ac:dyDescent="0.3">
      <c r="A217" s="31" t="s">
        <v>116</v>
      </c>
      <c r="B217" s="30">
        <v>-0.05</v>
      </c>
      <c r="C217" s="30">
        <v>-0.13</v>
      </c>
      <c r="D217" s="30">
        <v>-0.1</v>
      </c>
      <c r="E217" s="30">
        <v>-0.08</v>
      </c>
      <c r="F217" s="30">
        <v>0</v>
      </c>
      <c r="G217" s="30">
        <v>-0.14000000000000001</v>
      </c>
      <c r="H217" s="30">
        <v>-0.02</v>
      </c>
      <c r="I217" s="30">
        <v>0.25</v>
      </c>
    </row>
    <row r="218" spans="1:9" x14ac:dyDescent="0.3">
      <c r="A218" s="33" t="s">
        <v>102</v>
      </c>
      <c r="B218" s="49">
        <v>0.11</v>
      </c>
      <c r="C218" s="49">
        <v>0.03</v>
      </c>
      <c r="D218" s="34">
        <v>0.05</v>
      </c>
      <c r="E218" s="34">
        <v>0.16</v>
      </c>
      <c r="F218" s="34">
        <v>0.06</v>
      </c>
      <c r="G218" s="34">
        <v>-0.05</v>
      </c>
      <c r="H218" s="34">
        <v>0.23</v>
      </c>
      <c r="I218" s="34">
        <v>0.12</v>
      </c>
    </row>
    <row r="219" spans="1:9" x14ac:dyDescent="0.3">
      <c r="A219" s="31" t="s">
        <v>114</v>
      </c>
      <c r="B219" s="50">
        <v>0.14000000000000001</v>
      </c>
      <c r="C219" s="50">
        <v>0.18</v>
      </c>
      <c r="D219" s="30">
        <v>0.03</v>
      </c>
      <c r="E219" s="30">
        <v>0.13</v>
      </c>
      <c r="F219" s="30">
        <v>7.0000000000000007E-2</v>
      </c>
      <c r="G219" s="30">
        <v>-0.06</v>
      </c>
      <c r="H219" s="30">
        <v>0.18</v>
      </c>
      <c r="I219" s="30">
        <v>0.09</v>
      </c>
    </row>
    <row r="220" spans="1:9" x14ac:dyDescent="0.3">
      <c r="A220" s="31" t="s">
        <v>115</v>
      </c>
      <c r="B220" s="50">
        <v>0.04</v>
      </c>
      <c r="C220" s="50">
        <v>0.02</v>
      </c>
      <c r="D220" s="30">
        <v>0.11</v>
      </c>
      <c r="E220" s="30">
        <v>0.23</v>
      </c>
      <c r="F220" s="30">
        <v>0.05</v>
      </c>
      <c r="G220" s="30">
        <v>-0.01</v>
      </c>
      <c r="H220" s="30">
        <v>0.31</v>
      </c>
      <c r="I220" s="30">
        <v>0.16</v>
      </c>
    </row>
    <row r="221" spans="1:9" x14ac:dyDescent="0.3">
      <c r="A221" s="31" t="s">
        <v>116</v>
      </c>
      <c r="B221" s="50">
        <v>0.08</v>
      </c>
      <c r="C221" s="50">
        <v>-0.04</v>
      </c>
      <c r="D221" s="30">
        <v>0.02</v>
      </c>
      <c r="E221" s="30">
        <v>0.11</v>
      </c>
      <c r="F221" s="30">
        <v>0.01</v>
      </c>
      <c r="G221" s="30">
        <v>-7.0000000000000007E-2</v>
      </c>
      <c r="H221" s="30">
        <v>0.22</v>
      </c>
      <c r="I221" s="30">
        <v>0.17</v>
      </c>
    </row>
    <row r="222" spans="1:9" x14ac:dyDescent="0.3">
      <c r="A222" s="33" t="s">
        <v>103</v>
      </c>
      <c r="B222" s="34">
        <v>0.19</v>
      </c>
      <c r="C222" s="34">
        <v>0.23</v>
      </c>
      <c r="D222" s="34">
        <v>0.12</v>
      </c>
      <c r="E222" s="34">
        <v>0.21</v>
      </c>
      <c r="F222" s="34">
        <v>0.21</v>
      </c>
      <c r="G222" s="34">
        <v>0.08</v>
      </c>
      <c r="H222" s="34">
        <v>0.24</v>
      </c>
      <c r="I222" s="34">
        <v>-0.13</v>
      </c>
    </row>
    <row r="223" spans="1:9" x14ac:dyDescent="0.3">
      <c r="A223" s="31" t="s">
        <v>114</v>
      </c>
      <c r="B223" s="30">
        <v>0.28000000000000003</v>
      </c>
      <c r="C223" s="30">
        <v>0.28999999999999998</v>
      </c>
      <c r="D223" s="30">
        <v>0.12</v>
      </c>
      <c r="E223" s="30">
        <v>0.2</v>
      </c>
      <c r="F223" s="30">
        <v>0.22</v>
      </c>
      <c r="G223" s="30">
        <v>0.09</v>
      </c>
      <c r="H223" s="30">
        <v>0.24</v>
      </c>
      <c r="I223" s="30">
        <v>-0.1</v>
      </c>
    </row>
    <row r="224" spans="1:9" x14ac:dyDescent="0.3">
      <c r="A224" s="31" t="s">
        <v>115</v>
      </c>
      <c r="B224" s="30">
        <v>7.0000000000000007E-2</v>
      </c>
      <c r="C224" s="30">
        <v>0.14000000000000001</v>
      </c>
      <c r="D224" s="30">
        <v>0.13</v>
      </c>
      <c r="E224" s="30">
        <v>0.27</v>
      </c>
      <c r="F224" s="30">
        <v>0.2</v>
      </c>
      <c r="G224" s="30">
        <v>0.05</v>
      </c>
      <c r="H224" s="30">
        <v>0.24</v>
      </c>
      <c r="I224" s="30">
        <v>-0.21</v>
      </c>
    </row>
    <row r="225" spans="1:9" x14ac:dyDescent="0.3">
      <c r="A225" s="31" t="s">
        <v>116</v>
      </c>
      <c r="B225" s="30">
        <v>0.01</v>
      </c>
      <c r="C225" s="30">
        <v>0.04</v>
      </c>
      <c r="D225" s="30">
        <v>-0.02</v>
      </c>
      <c r="E225" s="30">
        <v>0.01</v>
      </c>
      <c r="F225" s="30">
        <v>0.06</v>
      </c>
      <c r="G225" s="30">
        <v>7.0000000000000007E-2</v>
      </c>
      <c r="H225" s="30">
        <v>0.32</v>
      </c>
      <c r="I225" s="30">
        <v>-0.06</v>
      </c>
    </row>
    <row r="226" spans="1:9" x14ac:dyDescent="0.3">
      <c r="A226" s="33" t="s">
        <v>107</v>
      </c>
      <c r="B226" s="49">
        <v>-0.01</v>
      </c>
      <c r="C226" s="49">
        <v>-0.02</v>
      </c>
      <c r="D226" s="34">
        <v>0.1</v>
      </c>
      <c r="E226" s="34">
        <v>0.09</v>
      </c>
      <c r="F226" s="34">
        <v>0.02</v>
      </c>
      <c r="G226" s="34">
        <v>-0.05</v>
      </c>
      <c r="H226" s="34">
        <v>0.06</v>
      </c>
      <c r="I226" s="34">
        <v>0.16</v>
      </c>
    </row>
    <row r="227" spans="1:9" x14ac:dyDescent="0.3">
      <c r="A227" s="31" t="s">
        <v>114</v>
      </c>
      <c r="B227" s="50">
        <v>0.01</v>
      </c>
      <c r="C227" s="50">
        <v>0</v>
      </c>
      <c r="D227" s="30">
        <v>0.12</v>
      </c>
      <c r="E227" s="30">
        <v>0.09</v>
      </c>
      <c r="F227" s="30">
        <v>0.01</v>
      </c>
      <c r="G227" s="30">
        <v>-0.02</v>
      </c>
      <c r="H227" s="30">
        <v>0.06</v>
      </c>
      <c r="I227" s="30">
        <v>0.17</v>
      </c>
    </row>
    <row r="228" spans="1:9" x14ac:dyDescent="0.3">
      <c r="A228" s="31" t="s">
        <v>115</v>
      </c>
      <c r="B228" s="50">
        <v>-7.0000000000000007E-2</v>
      </c>
      <c r="C228" s="50">
        <v>-0.06</v>
      </c>
      <c r="D228" s="30">
        <v>0.06</v>
      </c>
      <c r="E228" s="30">
        <v>0.14000000000000001</v>
      </c>
      <c r="F228" s="30">
        <v>0.04</v>
      </c>
      <c r="G228" s="30">
        <v>-0.04</v>
      </c>
      <c r="H228" s="30">
        <v>0.09</v>
      </c>
      <c r="I228" s="30">
        <v>0.12</v>
      </c>
    </row>
    <row r="229" spans="1:9" x14ac:dyDescent="0.3">
      <c r="A229" s="31" t="s">
        <v>116</v>
      </c>
      <c r="B229" s="50">
        <v>-7.0000000000000007E-2</v>
      </c>
      <c r="C229" s="50">
        <v>-7.0000000000000007E-2</v>
      </c>
      <c r="D229" s="30">
        <v>-0.01</v>
      </c>
      <c r="E229" s="30">
        <v>-0.09</v>
      </c>
      <c r="F229" s="30">
        <v>-0.03</v>
      </c>
      <c r="G229" s="30">
        <v>-0.1</v>
      </c>
      <c r="H229" s="30">
        <v>-0.11</v>
      </c>
      <c r="I229" s="30">
        <v>0.28000000000000003</v>
      </c>
    </row>
    <row r="230" spans="1:9" x14ac:dyDescent="0.3">
      <c r="A230" s="33" t="s">
        <v>108</v>
      </c>
      <c r="B230" s="34">
        <v>-0.02</v>
      </c>
      <c r="C230" s="34">
        <v>-0.3</v>
      </c>
      <c r="D230" s="34">
        <v>0.02</v>
      </c>
      <c r="E230" s="34">
        <v>0.12</v>
      </c>
      <c r="F230" s="34">
        <v>-0.53</v>
      </c>
      <c r="G230" s="34">
        <v>-0.26</v>
      </c>
      <c r="H230" s="34">
        <v>-0.17</v>
      </c>
      <c r="I230" s="34">
        <v>3.02</v>
      </c>
    </row>
    <row r="231" spans="1:9" x14ac:dyDescent="0.3">
      <c r="A231" s="35" t="s">
        <v>104</v>
      </c>
      <c r="B231" s="37">
        <v>0.1</v>
      </c>
      <c r="C231" s="37">
        <v>0.06</v>
      </c>
      <c r="D231" s="37">
        <v>0.06</v>
      </c>
      <c r="E231" s="37">
        <v>7.0000000000000007E-2</v>
      </c>
      <c r="F231" s="37">
        <v>0.08</v>
      </c>
      <c r="G231" s="37">
        <v>-0.04</v>
      </c>
      <c r="H231" s="37">
        <v>0.19</v>
      </c>
      <c r="I231" s="37">
        <v>0.06</v>
      </c>
    </row>
    <row r="232" spans="1:9" x14ac:dyDescent="0.3">
      <c r="A232" s="33" t="s">
        <v>105</v>
      </c>
      <c r="B232" s="34">
        <v>0.18</v>
      </c>
      <c r="C232" s="34">
        <v>-0.01</v>
      </c>
      <c r="D232" s="34">
        <v>0.04</v>
      </c>
      <c r="E232" s="34">
        <v>-0.08</v>
      </c>
      <c r="F232" s="34">
        <v>0.01</v>
      </c>
      <c r="G232" s="34">
        <v>-0.03</v>
      </c>
      <c r="H232" s="34">
        <v>0.19</v>
      </c>
      <c r="I232" s="34">
        <v>7.0000000000000007E-2</v>
      </c>
    </row>
    <row r="233" spans="1:9" x14ac:dyDescent="0.3">
      <c r="A233" s="31" t="s">
        <v>114</v>
      </c>
      <c r="B233" s="30"/>
      <c r="C233" s="30"/>
      <c r="D233" s="30"/>
      <c r="E233" s="30"/>
      <c r="F233" s="30">
        <v>0.03</v>
      </c>
      <c r="G233" s="30">
        <v>-0.01</v>
      </c>
      <c r="H233" s="30">
        <v>0.21</v>
      </c>
      <c r="I233" s="30">
        <v>0.06</v>
      </c>
    </row>
    <row r="234" spans="1:9" x14ac:dyDescent="0.3">
      <c r="A234" s="31" t="s">
        <v>115</v>
      </c>
      <c r="B234" s="30"/>
      <c r="C234" s="30"/>
      <c r="D234" s="30"/>
      <c r="E234" s="30"/>
      <c r="F234" s="30">
        <v>-0.18</v>
      </c>
      <c r="G234" s="30">
        <v>-0.25</v>
      </c>
      <c r="H234" s="30">
        <v>0.17</v>
      </c>
      <c r="I234" s="30">
        <v>-0.03</v>
      </c>
    </row>
    <row r="235" spans="1:9" x14ac:dyDescent="0.3">
      <c r="A235" s="31" t="s">
        <v>116</v>
      </c>
      <c r="B235" s="30"/>
      <c r="C235" s="30"/>
      <c r="D235" s="30"/>
      <c r="E235" s="30"/>
      <c r="F235" s="30">
        <v>-0.14000000000000001</v>
      </c>
      <c r="G235" s="30">
        <v>0.04</v>
      </c>
      <c r="H235" s="30">
        <v>0.16</v>
      </c>
      <c r="I235" s="30">
        <v>-0.16</v>
      </c>
    </row>
    <row r="236" spans="1:9" x14ac:dyDescent="0.3">
      <c r="A236" s="31" t="s">
        <v>122</v>
      </c>
      <c r="B236" s="30"/>
      <c r="C236" s="30"/>
      <c r="D236" s="30"/>
      <c r="E236" s="30"/>
      <c r="F236" s="30">
        <v>0.03</v>
      </c>
      <c r="G236" s="30">
        <v>-0.15</v>
      </c>
      <c r="H236" s="30">
        <v>-0.04</v>
      </c>
      <c r="I236" s="30">
        <v>0.42</v>
      </c>
    </row>
    <row r="237" spans="1:9" x14ac:dyDescent="0.3">
      <c r="A237" s="29" t="s">
        <v>109</v>
      </c>
      <c r="B237" s="30">
        <v>0</v>
      </c>
      <c r="C237" s="30">
        <v>0</v>
      </c>
      <c r="D237" s="30">
        <v>0</v>
      </c>
      <c r="E237" s="30">
        <v>0</v>
      </c>
      <c r="F237" s="30">
        <v>0</v>
      </c>
      <c r="G237" s="30">
        <v>0</v>
      </c>
      <c r="H237" s="30">
        <v>0</v>
      </c>
      <c r="I237" s="30">
        <v>0</v>
      </c>
    </row>
    <row r="238" spans="1:9" ht="15" thickBot="1" x14ac:dyDescent="0.35">
      <c r="A238" s="32" t="s">
        <v>106</v>
      </c>
      <c r="B238" s="36">
        <v>0.1</v>
      </c>
      <c r="C238" s="36">
        <v>0.06</v>
      </c>
      <c r="D238" s="36">
        <v>0.06</v>
      </c>
      <c r="E238" s="36">
        <v>0.06</v>
      </c>
      <c r="F238" s="36">
        <v>7.0000000000000007E-2</v>
      </c>
      <c r="G238" s="36">
        <v>-0.04</v>
      </c>
      <c r="H238" s="36">
        <v>0.19</v>
      </c>
      <c r="I238" s="36">
        <v>0.06</v>
      </c>
    </row>
    <row r="239" spans="1:9" ht="15" thickTop="1" x14ac:dyDescent="0.3"/>
    <row r="240" spans="1:9" x14ac:dyDescent="0.3">
      <c r="A240" s="28" t="s">
        <v>156</v>
      </c>
    </row>
    <row r="241" spans="1:9" x14ac:dyDescent="0.3">
      <c r="A241" s="33" t="s">
        <v>101</v>
      </c>
      <c r="B241" s="34">
        <v>0.12</v>
      </c>
      <c r="C241" s="34">
        <v>0.08</v>
      </c>
      <c r="D241" s="34">
        <v>0.03</v>
      </c>
      <c r="E241" s="34">
        <v>-0.02</v>
      </c>
      <c r="F241" s="34">
        <v>7.0000000000000007E-2</v>
      </c>
      <c r="G241" s="34">
        <v>-0.09</v>
      </c>
      <c r="H241" s="34">
        <v>0.19</v>
      </c>
      <c r="I241" s="34">
        <v>7.0000000000000007E-2</v>
      </c>
    </row>
    <row r="242" spans="1:9" x14ac:dyDescent="0.3">
      <c r="A242" s="31" t="s">
        <v>114</v>
      </c>
      <c r="B242" s="30">
        <v>0.14000000000000001</v>
      </c>
      <c r="C242" s="30">
        <v>0.1</v>
      </c>
      <c r="D242" s="30">
        <v>0.04</v>
      </c>
      <c r="E242" s="30">
        <v>-0.04</v>
      </c>
      <c r="F242" s="30">
        <v>0.08</v>
      </c>
      <c r="G242" s="30">
        <v>-7.0000000000000007E-2</v>
      </c>
      <c r="H242" s="30">
        <v>0.25</v>
      </c>
      <c r="I242" s="30">
        <v>0.05</v>
      </c>
    </row>
    <row r="243" spans="1:9" x14ac:dyDescent="0.3">
      <c r="A243" s="31" t="s">
        <v>115</v>
      </c>
      <c r="B243" s="30">
        <v>0.12</v>
      </c>
      <c r="C243" s="30">
        <v>0.08</v>
      </c>
      <c r="D243" s="30">
        <v>0.03</v>
      </c>
      <c r="E243" s="30">
        <v>0.01</v>
      </c>
      <c r="F243" s="30">
        <v>7.0000000000000007E-2</v>
      </c>
      <c r="G243" s="30">
        <v>-0.12</v>
      </c>
      <c r="H243" s="30">
        <v>0.08</v>
      </c>
      <c r="I243" s="30">
        <v>0.09</v>
      </c>
    </row>
    <row r="244" spans="1:9" x14ac:dyDescent="0.3">
      <c r="A244" s="31" t="s">
        <v>116</v>
      </c>
      <c r="B244" s="30">
        <v>-0.05</v>
      </c>
      <c r="C244" s="30">
        <v>-0.13</v>
      </c>
      <c r="D244" s="30">
        <v>-0.1</v>
      </c>
      <c r="E244" s="30">
        <v>-0.08</v>
      </c>
      <c r="F244" s="30">
        <v>0</v>
      </c>
      <c r="G244" s="30">
        <v>-0.14000000000000001</v>
      </c>
      <c r="H244" s="30">
        <v>-0.02</v>
      </c>
      <c r="I244" s="30">
        <v>0.25</v>
      </c>
    </row>
    <row r="245" spans="1:9" x14ac:dyDescent="0.3">
      <c r="A245" s="33" t="s">
        <v>102</v>
      </c>
      <c r="B245" s="49">
        <v>0.11</v>
      </c>
      <c r="C245" s="49">
        <v>0.03</v>
      </c>
      <c r="D245" s="34">
        <v>0.1</v>
      </c>
      <c r="E245" s="34">
        <v>0.09</v>
      </c>
      <c r="F245" s="34">
        <v>0.11</v>
      </c>
      <c r="G245" s="34">
        <v>-0.01</v>
      </c>
      <c r="H245" s="34">
        <v>0.17</v>
      </c>
      <c r="I245" s="34">
        <v>0.12</v>
      </c>
    </row>
    <row r="246" spans="1:9" x14ac:dyDescent="0.3">
      <c r="A246" s="31" t="s">
        <v>114</v>
      </c>
      <c r="B246" s="50">
        <v>0.14000000000000001</v>
      </c>
      <c r="C246" s="50">
        <v>0.18</v>
      </c>
      <c r="D246" s="30">
        <v>0.08</v>
      </c>
      <c r="E246" s="30">
        <v>0.06</v>
      </c>
      <c r="F246" s="30">
        <v>0.12</v>
      </c>
      <c r="G246" s="30">
        <v>-0.03</v>
      </c>
      <c r="H246" s="30">
        <v>0.13</v>
      </c>
      <c r="I246" s="30">
        <v>0.09</v>
      </c>
    </row>
    <row r="247" spans="1:9" x14ac:dyDescent="0.3">
      <c r="A247" s="31" t="s">
        <v>115</v>
      </c>
      <c r="B247" s="50">
        <v>0.04</v>
      </c>
      <c r="C247" s="50">
        <v>0.02</v>
      </c>
      <c r="D247" s="30">
        <v>0.17</v>
      </c>
      <c r="E247" s="30">
        <v>0.16</v>
      </c>
      <c r="F247" s="30">
        <v>0.09</v>
      </c>
      <c r="G247" s="30">
        <v>0.02</v>
      </c>
      <c r="H247" s="30">
        <v>0.25</v>
      </c>
      <c r="I247" s="30">
        <v>0.16</v>
      </c>
    </row>
    <row r="248" spans="1:9" x14ac:dyDescent="0.3">
      <c r="A248" s="31" t="s">
        <v>116</v>
      </c>
      <c r="B248" s="50">
        <v>0.08</v>
      </c>
      <c r="C248" s="50">
        <v>-0.04</v>
      </c>
      <c r="D248" s="30">
        <v>7.0000000000000007E-2</v>
      </c>
      <c r="E248" s="30">
        <v>0.06</v>
      </c>
      <c r="F248" s="30">
        <v>0.05</v>
      </c>
      <c r="G248" s="30">
        <v>-0.03</v>
      </c>
      <c r="H248" s="30">
        <v>0.19</v>
      </c>
      <c r="I248" s="30">
        <v>0.17</v>
      </c>
    </row>
    <row r="249" spans="1:9" x14ac:dyDescent="0.3">
      <c r="A249" s="33" t="s">
        <v>103</v>
      </c>
      <c r="B249" s="34">
        <v>0.19</v>
      </c>
      <c r="C249" s="34">
        <v>0.23</v>
      </c>
      <c r="D249" s="34">
        <v>0.17</v>
      </c>
      <c r="E249" s="34">
        <v>0.18</v>
      </c>
      <c r="F249" s="34">
        <v>0.24</v>
      </c>
      <c r="G249" s="34">
        <v>0.08</v>
      </c>
      <c r="H249" s="34">
        <v>0.19</v>
      </c>
      <c r="I249" s="34">
        <v>-0.13</v>
      </c>
    </row>
    <row r="250" spans="1:9" x14ac:dyDescent="0.3">
      <c r="A250" s="31" t="s">
        <v>114</v>
      </c>
      <c r="B250" s="30">
        <v>0.28000000000000003</v>
      </c>
      <c r="C250" s="30">
        <v>0.28999999999999998</v>
      </c>
      <c r="D250" s="30">
        <v>0.18</v>
      </c>
      <c r="E250" s="30">
        <v>0.16</v>
      </c>
      <c r="F250" s="30">
        <v>0.25</v>
      </c>
      <c r="G250" s="30">
        <v>0.09</v>
      </c>
      <c r="H250" s="30">
        <v>0.19</v>
      </c>
      <c r="I250" s="30">
        <v>-0.1</v>
      </c>
    </row>
    <row r="251" spans="1:9" x14ac:dyDescent="0.3">
      <c r="A251" s="31" t="s">
        <v>115</v>
      </c>
      <c r="B251" s="30">
        <v>7.0000000000000007E-2</v>
      </c>
      <c r="C251" s="30">
        <v>0.14000000000000001</v>
      </c>
      <c r="D251" s="30">
        <v>0.18</v>
      </c>
      <c r="E251" s="30">
        <v>0.23</v>
      </c>
      <c r="F251" s="30">
        <v>0.23</v>
      </c>
      <c r="G251" s="30">
        <v>0.05</v>
      </c>
      <c r="H251" s="30">
        <v>0.19</v>
      </c>
      <c r="I251" s="30">
        <v>-0.21</v>
      </c>
    </row>
    <row r="252" spans="1:9" x14ac:dyDescent="0.3">
      <c r="A252" s="31" t="s">
        <v>116</v>
      </c>
      <c r="B252" s="30">
        <v>0.01</v>
      </c>
      <c r="C252" s="30">
        <v>0.04</v>
      </c>
      <c r="D252" s="30">
        <v>0.03</v>
      </c>
      <c r="E252" s="30">
        <v>-0.01</v>
      </c>
      <c r="F252" s="30">
        <v>0.08</v>
      </c>
      <c r="G252" s="30">
        <v>7.0000000000000007E-2</v>
      </c>
      <c r="H252" s="30">
        <v>0.26</v>
      </c>
      <c r="I252" s="30">
        <v>-0.06</v>
      </c>
    </row>
    <row r="253" spans="1:9" x14ac:dyDescent="0.3">
      <c r="A253" s="33" t="s">
        <v>107</v>
      </c>
      <c r="B253" s="49">
        <v>-0.01</v>
      </c>
      <c r="C253" s="49">
        <v>-0.02</v>
      </c>
      <c r="D253" s="34">
        <v>0.13</v>
      </c>
      <c r="E253" s="34">
        <v>0.1</v>
      </c>
      <c r="F253" s="34">
        <v>0.13</v>
      </c>
      <c r="G253" s="34">
        <v>0.01</v>
      </c>
      <c r="H253" s="34">
        <v>0.08</v>
      </c>
      <c r="I253" s="34">
        <v>0.16</v>
      </c>
    </row>
    <row r="254" spans="1:9" x14ac:dyDescent="0.3">
      <c r="A254" s="31" t="s">
        <v>114</v>
      </c>
      <c r="B254" s="50">
        <v>0.01</v>
      </c>
      <c r="C254" s="50">
        <v>0</v>
      </c>
      <c r="D254" s="30">
        <v>0.16</v>
      </c>
      <c r="E254" s="30">
        <v>0.09</v>
      </c>
      <c r="F254" s="30">
        <v>0.12</v>
      </c>
      <c r="G254" s="30">
        <v>0</v>
      </c>
      <c r="H254" s="30">
        <v>0.08</v>
      </c>
      <c r="I254" s="30">
        <v>0.17</v>
      </c>
    </row>
    <row r="255" spans="1:9" x14ac:dyDescent="0.3">
      <c r="A255" s="31" t="s">
        <v>115</v>
      </c>
      <c r="B255" s="50">
        <v>-7.0000000000000007E-2</v>
      </c>
      <c r="C255" s="50">
        <v>-0.06</v>
      </c>
      <c r="D255" s="30">
        <v>0.09</v>
      </c>
      <c r="E255" s="30">
        <v>0.15</v>
      </c>
      <c r="F255" s="30">
        <v>0.15</v>
      </c>
      <c r="G255" s="30">
        <v>0.03</v>
      </c>
      <c r="H255" s="30">
        <v>0.1</v>
      </c>
      <c r="I255" s="30">
        <v>0.12</v>
      </c>
    </row>
    <row r="256" spans="1:9" x14ac:dyDescent="0.3">
      <c r="A256" s="31" t="s">
        <v>116</v>
      </c>
      <c r="B256" s="50">
        <v>-7.0000000000000007E-2</v>
      </c>
      <c r="C256" s="50">
        <v>-7.0000000000000007E-2</v>
      </c>
      <c r="D256" s="30">
        <v>-0.01</v>
      </c>
      <c r="E256" s="30">
        <v>-0.08</v>
      </c>
      <c r="F256" s="30">
        <v>0.08</v>
      </c>
      <c r="G256" s="30">
        <v>-0.04</v>
      </c>
      <c r="H256" s="30">
        <v>-0.09</v>
      </c>
      <c r="I256" s="30">
        <v>0.28000000000000003</v>
      </c>
    </row>
    <row r="257" spans="1:9" s="55" customFormat="1" x14ac:dyDescent="0.3">
      <c r="A257" s="33" t="s">
        <v>108</v>
      </c>
      <c r="B257" s="49">
        <v>-0.2</v>
      </c>
      <c r="C257" s="49">
        <v>-0.3</v>
      </c>
      <c r="D257" s="54">
        <v>0.02</v>
      </c>
      <c r="E257" s="54">
        <v>0.12</v>
      </c>
      <c r="F257" s="34">
        <v>-0.53</v>
      </c>
      <c r="G257" s="54">
        <v>-0.26</v>
      </c>
      <c r="H257" s="54">
        <v>-0.17</v>
      </c>
      <c r="I257" s="54">
        <v>3.02</v>
      </c>
    </row>
    <row r="258" spans="1:9" x14ac:dyDescent="0.3">
      <c r="A258" s="35" t="s">
        <v>104</v>
      </c>
      <c r="B258" s="37">
        <v>0.14000000000000001</v>
      </c>
      <c r="C258" s="37">
        <v>0.13</v>
      </c>
      <c r="D258" s="37">
        <v>0.08</v>
      </c>
      <c r="E258" s="37">
        <v>0.05</v>
      </c>
      <c r="F258" s="37">
        <v>0.11</v>
      </c>
      <c r="G258" s="37">
        <v>-0.02</v>
      </c>
      <c r="H258" s="37">
        <v>0.17</v>
      </c>
      <c r="I258" s="37">
        <v>0.06</v>
      </c>
    </row>
    <row r="259" spans="1:9" x14ac:dyDescent="0.3">
      <c r="A259" s="33" t="s">
        <v>105</v>
      </c>
      <c r="B259" s="34">
        <v>0.21</v>
      </c>
      <c r="C259" s="34">
        <v>0.02</v>
      </c>
      <c r="D259" s="34">
        <v>0.06</v>
      </c>
      <c r="E259" s="34">
        <v>-0.11</v>
      </c>
      <c r="F259" s="34">
        <v>0.03</v>
      </c>
      <c r="G259" s="34">
        <v>-0.01</v>
      </c>
      <c r="H259" s="34">
        <v>0.16</v>
      </c>
      <c r="I259" s="34">
        <v>7.0000000000000007E-2</v>
      </c>
    </row>
    <row r="260" spans="1:9" x14ac:dyDescent="0.3">
      <c r="A260" s="31" t="s">
        <v>114</v>
      </c>
      <c r="B260" s="30"/>
      <c r="C260" s="30"/>
      <c r="D260" s="30"/>
      <c r="E260" s="30"/>
      <c r="F260" s="30">
        <v>0.05</v>
      </c>
      <c r="G260" s="30">
        <v>0.01</v>
      </c>
      <c r="H260" s="30">
        <v>0.17</v>
      </c>
      <c r="I260" s="30">
        <v>0.06</v>
      </c>
    </row>
    <row r="261" spans="1:9" x14ac:dyDescent="0.3">
      <c r="A261" s="31" t="s">
        <v>115</v>
      </c>
      <c r="B261" s="30"/>
      <c r="C261" s="30"/>
      <c r="D261" s="30"/>
      <c r="E261" s="30"/>
      <c r="F261" s="30">
        <v>-0.17</v>
      </c>
      <c r="G261" s="30">
        <v>-0.22</v>
      </c>
      <c r="H261" s="30">
        <v>0.13</v>
      </c>
      <c r="I261" s="30">
        <v>-0.03</v>
      </c>
    </row>
    <row r="262" spans="1:9" x14ac:dyDescent="0.3">
      <c r="A262" s="31" t="s">
        <v>116</v>
      </c>
      <c r="B262" s="30"/>
      <c r="C262" s="30"/>
      <c r="D262" s="30"/>
      <c r="E262" s="30"/>
      <c r="F262" s="30">
        <v>-0.13</v>
      </c>
      <c r="G262" s="30">
        <v>0.08</v>
      </c>
      <c r="H262" s="30">
        <v>0.14000000000000001</v>
      </c>
      <c r="I262" s="30">
        <v>-0.16</v>
      </c>
    </row>
    <row r="263" spans="1:9" x14ac:dyDescent="0.3">
      <c r="A263" s="31" t="s">
        <v>122</v>
      </c>
      <c r="B263" s="30"/>
      <c r="C263" s="30"/>
      <c r="D263" s="30"/>
      <c r="E263" s="30"/>
      <c r="F263" s="30">
        <v>0.04</v>
      </c>
      <c r="G263" s="30">
        <v>-0.14000000000000001</v>
      </c>
      <c r="H263" s="30">
        <v>-0.01</v>
      </c>
      <c r="I263" s="30">
        <v>0.42</v>
      </c>
    </row>
    <row r="264" spans="1:9" x14ac:dyDescent="0.3">
      <c r="A264" s="29" t="s">
        <v>109</v>
      </c>
      <c r="B264" s="30">
        <v>0</v>
      </c>
      <c r="C264" s="30">
        <v>0</v>
      </c>
      <c r="D264" s="30">
        <v>0</v>
      </c>
      <c r="E264" s="30">
        <v>0</v>
      </c>
      <c r="F264" s="30">
        <v>0</v>
      </c>
      <c r="G264" s="30">
        <v>0</v>
      </c>
      <c r="H264" s="30">
        <v>0</v>
      </c>
      <c r="I264" s="30">
        <v>0</v>
      </c>
    </row>
    <row r="265" spans="1:9" ht="15" thickBot="1" x14ac:dyDescent="0.35">
      <c r="A265" s="32" t="s">
        <v>106</v>
      </c>
      <c r="B265" s="36">
        <v>0.14000000000000001</v>
      </c>
      <c r="C265" s="36">
        <v>0.12</v>
      </c>
      <c r="D265" s="36">
        <v>0.08</v>
      </c>
      <c r="E265" s="36">
        <v>0.04</v>
      </c>
      <c r="F265" s="36">
        <v>0.11</v>
      </c>
      <c r="G265" s="36">
        <v>-0.02</v>
      </c>
      <c r="H265" s="36">
        <v>0.17</v>
      </c>
      <c r="I265" s="36">
        <v>0.06</v>
      </c>
    </row>
    <row r="266"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99"/>
  <sheetViews>
    <sheetView tabSelected="1" topLeftCell="A122" workbookViewId="0">
      <selection activeCell="G140" sqref="G140"/>
    </sheetView>
  </sheetViews>
  <sheetFormatPr defaultRowHeight="14.4" x14ac:dyDescent="0.3"/>
  <cols>
    <col min="1" max="1" width="48.6640625" customWidth="1"/>
    <col min="2" max="14" width="11.6640625" customWidth="1"/>
    <col min="19" max="19" width="32.88671875" customWidth="1"/>
    <col min="20" max="20" width="18.21875" customWidth="1"/>
    <col min="22" max="22" width="22.88671875" customWidth="1"/>
    <col min="23" max="23" width="28" customWidth="1"/>
    <col min="24" max="24" width="23.109375" customWidth="1"/>
  </cols>
  <sheetData>
    <row r="1" spans="1:24"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24" x14ac:dyDescent="0.3">
      <c r="A2" s="40" t="s">
        <v>129</v>
      </c>
      <c r="B2" s="40"/>
      <c r="C2" s="40"/>
      <c r="D2" s="40"/>
      <c r="E2" s="40"/>
      <c r="F2" s="40"/>
      <c r="G2" s="40"/>
      <c r="H2" s="40"/>
      <c r="I2" s="40"/>
      <c r="J2" s="39"/>
      <c r="K2" s="39"/>
      <c r="L2" s="39"/>
      <c r="M2" s="39"/>
      <c r="N2" s="39"/>
      <c r="R2" s="75" t="s">
        <v>160</v>
      </c>
      <c r="S2" s="75"/>
      <c r="V2" s="75" t="s">
        <v>221</v>
      </c>
      <c r="W2" s="75"/>
    </row>
    <row r="3" spans="1:24" x14ac:dyDescent="0.3">
      <c r="A3" s="41" t="s">
        <v>140</v>
      </c>
      <c r="B3" s="59">
        <f>Historicals!B150</f>
        <v>30601</v>
      </c>
      <c r="C3" s="59">
        <f>Historicals!C150</f>
        <v>32376</v>
      </c>
      <c r="D3" s="59">
        <f>Historicals!D150</f>
        <v>34350</v>
      </c>
      <c r="E3" s="59">
        <f>Historicals!E150</f>
        <v>36397</v>
      </c>
      <c r="F3" s="59">
        <f>Historicals!F150</f>
        <v>39117</v>
      </c>
      <c r="G3" s="59">
        <f>Historicals!G150</f>
        <v>37403</v>
      </c>
      <c r="H3" s="59">
        <f>Historicals!H150</f>
        <v>44538</v>
      </c>
      <c r="I3" s="59">
        <f>Historicals!I150</f>
        <v>46710</v>
      </c>
      <c r="J3" s="69">
        <f>I3*(1+J4)</f>
        <v>52307.181444594389</v>
      </c>
      <c r="K3" s="69">
        <f t="shared" ref="K3:N3" si="2">J3*(1+K4)</f>
        <v>56806.76743865107</v>
      </c>
      <c r="L3" s="69">
        <f t="shared" si="2"/>
        <v>67682.581748529628</v>
      </c>
      <c r="M3" s="69">
        <f t="shared" si="2"/>
        <v>81983.553024921188</v>
      </c>
      <c r="N3" s="69">
        <f t="shared" si="2"/>
        <v>98893.405995716719</v>
      </c>
      <c r="R3" t="s">
        <v>158</v>
      </c>
      <c r="S3" s="1" t="s">
        <v>159</v>
      </c>
      <c r="T3" s="1" t="s">
        <v>161</v>
      </c>
      <c r="V3" t="s">
        <v>158</v>
      </c>
      <c r="W3" s="1" t="s">
        <v>222</v>
      </c>
      <c r="X3" s="1" t="s">
        <v>161</v>
      </c>
    </row>
    <row r="4" spans="1:24" x14ac:dyDescent="0.3">
      <c r="A4" s="42" t="s">
        <v>130</v>
      </c>
      <c r="B4" s="57">
        <f>Historicals!B238</f>
        <v>0.1</v>
      </c>
      <c r="C4" s="57">
        <f>Historicals!C238</f>
        <v>0.06</v>
      </c>
      <c r="D4" s="57">
        <f>Historicals!D238</f>
        <v>0.06</v>
      </c>
      <c r="E4" s="57">
        <f>Historicals!E238</f>
        <v>0.06</v>
      </c>
      <c r="F4" s="57">
        <f>Historicals!F238</f>
        <v>7.0000000000000007E-2</v>
      </c>
      <c r="G4" s="57">
        <f>Historicals!G238</f>
        <v>-0.04</v>
      </c>
      <c r="H4" s="57">
        <f>Historicals!H238</f>
        <v>0.19</v>
      </c>
      <c r="I4" s="57">
        <f>Historicals!I238</f>
        <v>0.06</v>
      </c>
      <c r="J4" s="57">
        <f>T12</f>
        <v>0.11982833321760622</v>
      </c>
      <c r="K4" s="57">
        <f>T13</f>
        <v>8.6022337082390918E-2</v>
      </c>
      <c r="L4" s="57">
        <f>T14</f>
        <v>0.19145279339515295</v>
      </c>
      <c r="M4" s="57">
        <f>T15</f>
        <v>0.21129470695319985</v>
      </c>
      <c r="N4" s="57">
        <f>T16</f>
        <v>0.20625908913285715</v>
      </c>
      <c r="R4">
        <v>2015</v>
      </c>
      <c r="S4" s="56">
        <v>0.1</v>
      </c>
      <c r="V4">
        <v>2015</v>
      </c>
      <c r="W4" s="56">
        <f>B76</f>
        <v>0.28000000000000003</v>
      </c>
    </row>
    <row r="5" spans="1:24" x14ac:dyDescent="0.3">
      <c r="A5" s="41" t="s">
        <v>131</v>
      </c>
      <c r="B5">
        <f>B11+B8</f>
        <v>4839</v>
      </c>
      <c r="C5">
        <f t="shared" ref="C5:I5" si="3">C11+C8</f>
        <v>5291</v>
      </c>
      <c r="D5">
        <f t="shared" si="3"/>
        <v>5651</v>
      </c>
      <c r="E5">
        <f t="shared" si="3"/>
        <v>5126</v>
      </c>
      <c r="F5">
        <f t="shared" si="3"/>
        <v>5555</v>
      </c>
      <c r="G5">
        <f t="shared" si="3"/>
        <v>3697</v>
      </c>
      <c r="H5">
        <f t="shared" si="3"/>
        <v>7667</v>
      </c>
      <c r="I5">
        <f t="shared" si="3"/>
        <v>7573</v>
      </c>
      <c r="J5" s="69">
        <f>J8+J11</f>
        <v>7272.2144497079398</v>
      </c>
      <c r="K5" s="69">
        <f t="shared" ref="K5:N5" si="4">K8+K11</f>
        <v>7727.6940477349472</v>
      </c>
      <c r="L5" s="69">
        <f t="shared" si="4"/>
        <v>8981.7977802984333</v>
      </c>
      <c r="M5" s="69">
        <f t="shared" si="4"/>
        <v>11092.858567558902</v>
      </c>
      <c r="N5" s="69">
        <f t="shared" si="4"/>
        <v>11582.201481790002</v>
      </c>
      <c r="R5">
        <v>2016</v>
      </c>
      <c r="S5" s="56">
        <v>0.06</v>
      </c>
      <c r="V5">
        <v>2016</v>
      </c>
      <c r="W5" s="56">
        <f>C76</f>
        <v>0.28999999999999998</v>
      </c>
    </row>
    <row r="6" spans="1:24" x14ac:dyDescent="0.3">
      <c r="A6" s="42" t="s">
        <v>130</v>
      </c>
      <c r="B6" s="58">
        <f>(B5-3595)/B5</f>
        <v>0.2570779086588138</v>
      </c>
      <c r="C6" s="58">
        <f>(C5-B5)/C5</f>
        <v>8.5428085428085429E-2</v>
      </c>
      <c r="D6" s="58">
        <f t="shared" ref="D6:I6" si="5">(D5-C5)/D5</f>
        <v>6.3705538842682707E-2</v>
      </c>
      <c r="E6" s="58">
        <f t="shared" si="5"/>
        <v>-0.10241904018728053</v>
      </c>
      <c r="F6" s="58">
        <f t="shared" si="5"/>
        <v>7.7227722772277227E-2</v>
      </c>
      <c r="G6" s="58">
        <f t="shared" si="5"/>
        <v>-0.50256965106843388</v>
      </c>
      <c r="H6" s="58">
        <f t="shared" si="5"/>
        <v>0.51780357375766273</v>
      </c>
      <c r="I6" s="58">
        <f t="shared" si="5"/>
        <v>-1.2412518156609006E-2</v>
      </c>
      <c r="J6" s="58">
        <f t="shared" ref="J6" si="6">(J5-I5)/J5</f>
        <v>-4.1360929655222152E-2</v>
      </c>
      <c r="K6" s="58">
        <f t="shared" ref="K6" si="7">(K5-J5)/K5</f>
        <v>5.8941204868289562E-2</v>
      </c>
      <c r="L6" s="58">
        <f t="shared" ref="L6" si="8">(L5-K5)/L5</f>
        <v>0.13962725094015829</v>
      </c>
      <c r="M6" s="58">
        <f t="shared" ref="M6" si="9">(M5-L5)/M5</f>
        <v>0.19030809546551619</v>
      </c>
      <c r="N6" s="58">
        <f t="shared" ref="N6" si="10">(N5-M5)/N5</f>
        <v>4.2249559809546061E-2</v>
      </c>
      <c r="R6">
        <v>2017</v>
      </c>
      <c r="S6" s="56">
        <v>0.06</v>
      </c>
      <c r="V6">
        <v>2017</v>
      </c>
      <c r="W6" s="56">
        <f>D76</f>
        <v>0.12</v>
      </c>
    </row>
    <row r="7" spans="1:24" x14ac:dyDescent="0.3">
      <c r="A7" s="42" t="s">
        <v>132</v>
      </c>
      <c r="B7" s="58">
        <f>B5/B3</f>
        <v>0.15813208718669325</v>
      </c>
      <c r="C7" s="58">
        <f t="shared" ref="C7:N7" si="11">C5/C3</f>
        <v>0.16342352359772672</v>
      </c>
      <c r="D7" s="58">
        <f t="shared" si="11"/>
        <v>0.16451237263464338</v>
      </c>
      <c r="E7" s="58">
        <f t="shared" si="11"/>
        <v>0.14083578316894249</v>
      </c>
      <c r="F7" s="58">
        <f t="shared" si="11"/>
        <v>0.14200986783240024</v>
      </c>
      <c r="G7" s="58">
        <f t="shared" si="11"/>
        <v>9.8842338849824879E-2</v>
      </c>
      <c r="H7" s="58">
        <f t="shared" si="11"/>
        <v>0.17214513449189456</v>
      </c>
      <c r="I7" s="58">
        <f t="shared" si="11"/>
        <v>0.16212802397773496</v>
      </c>
      <c r="J7" s="58">
        <f t="shared" si="11"/>
        <v>0.13902898701225042</v>
      </c>
      <c r="K7" s="58">
        <f t="shared" si="11"/>
        <v>0.13603474367874449</v>
      </c>
      <c r="L7" s="58">
        <f t="shared" si="11"/>
        <v>0.13270471587017377</v>
      </c>
      <c r="M7" s="58">
        <f t="shared" si="11"/>
        <v>0.13530590171161425</v>
      </c>
      <c r="N7" s="58">
        <f t="shared" si="11"/>
        <v>0.11711803598201129</v>
      </c>
      <c r="R7">
        <v>2018</v>
      </c>
      <c r="S7" s="56">
        <v>0.06</v>
      </c>
      <c r="V7">
        <v>2018</v>
      </c>
      <c r="W7" s="56">
        <f>E76</f>
        <v>0.2</v>
      </c>
    </row>
    <row r="8" spans="1:24" x14ac:dyDescent="0.3">
      <c r="A8" s="41" t="s">
        <v>133</v>
      </c>
      <c r="B8">
        <f>Historicals!B210</f>
        <v>606</v>
      </c>
      <c r="C8">
        <f>Historicals!C210</f>
        <v>649</v>
      </c>
      <c r="D8">
        <f>Historicals!D210</f>
        <v>706</v>
      </c>
      <c r="E8">
        <f>Historicals!E210</f>
        <v>747</v>
      </c>
      <c r="F8">
        <f>Historicals!F210</f>
        <v>705</v>
      </c>
      <c r="G8">
        <f>Historicals!G210</f>
        <v>721</v>
      </c>
      <c r="H8">
        <f>Historicals!H210</f>
        <v>744</v>
      </c>
      <c r="I8">
        <f>Historicals!I210</f>
        <v>717</v>
      </c>
      <c r="J8" s="69">
        <f>T32</f>
        <v>736.07534465640845</v>
      </c>
      <c r="K8" s="69">
        <f>T33</f>
        <v>750.46981564588657</v>
      </c>
      <c r="L8" s="69">
        <f>T34</f>
        <v>723.43769411432606</v>
      </c>
      <c r="M8" s="69">
        <f>T35</f>
        <v>769.70736501842282</v>
      </c>
      <c r="N8" s="69">
        <f>T36</f>
        <v>750.91386389464378</v>
      </c>
      <c r="R8">
        <v>2019</v>
      </c>
      <c r="S8" s="56">
        <v>7.0000000000000007E-2</v>
      </c>
      <c r="V8">
        <v>2019</v>
      </c>
      <c r="W8" s="56">
        <f>F76</f>
        <v>0.22</v>
      </c>
    </row>
    <row r="9" spans="1:24" x14ac:dyDescent="0.3">
      <c r="A9" s="42" t="s">
        <v>130</v>
      </c>
      <c r="B9" s="58">
        <f>(B8-518)/B8</f>
        <v>0.14521452145214522</v>
      </c>
      <c r="C9" s="58">
        <f>(C8-B8)/C8</f>
        <v>6.6255778120184905E-2</v>
      </c>
      <c r="D9" s="58">
        <f t="shared" ref="D9:I9" si="12">(D8-C8)/D8</f>
        <v>8.0736543909348438E-2</v>
      </c>
      <c r="E9" s="58">
        <f t="shared" si="12"/>
        <v>5.4886211512717539E-2</v>
      </c>
      <c r="F9" s="58">
        <f t="shared" si="12"/>
        <v>-5.9574468085106386E-2</v>
      </c>
      <c r="G9" s="58">
        <f t="shared" si="12"/>
        <v>2.2191400832177532E-2</v>
      </c>
      <c r="H9" s="58">
        <f t="shared" si="12"/>
        <v>3.0913978494623656E-2</v>
      </c>
      <c r="I9" s="58">
        <f t="shared" si="12"/>
        <v>-3.7656903765690378E-2</v>
      </c>
      <c r="J9" s="58">
        <f>(J8-I8)/J8</f>
        <v>2.5914934924647692E-2</v>
      </c>
      <c r="K9" s="58">
        <f t="shared" ref="K9:N9" si="13">(K8-J8)/K8</f>
        <v>1.9180612849951362E-2</v>
      </c>
      <c r="L9" s="58">
        <f t="shared" si="13"/>
        <v>-3.7366205481806941E-2</v>
      </c>
      <c r="M9" s="58">
        <f t="shared" si="13"/>
        <v>6.0113327489063714E-2</v>
      </c>
      <c r="N9" s="58">
        <f t="shared" si="13"/>
        <v>-2.50275058530759E-2</v>
      </c>
      <c r="R9">
        <v>2020</v>
      </c>
      <c r="S9" s="56">
        <v>-0.04</v>
      </c>
      <c r="V9">
        <v>2020</v>
      </c>
      <c r="W9" s="56">
        <f>G76</f>
        <v>0.09</v>
      </c>
    </row>
    <row r="10" spans="1:24" x14ac:dyDescent="0.3">
      <c r="A10" s="42" t="s">
        <v>134</v>
      </c>
      <c r="B10" s="58">
        <f>B8/B3</f>
        <v>1.9803274402797295E-2</v>
      </c>
      <c r="C10" s="58">
        <f t="shared" ref="C10:I10" si="14">C8/C3</f>
        <v>2.0045712873733631E-2</v>
      </c>
      <c r="D10" s="58">
        <f t="shared" si="14"/>
        <v>2.0553129548762736E-2</v>
      </c>
      <c r="E10" s="58">
        <f t="shared" si="14"/>
        <v>2.0523669533203285E-2</v>
      </c>
      <c r="F10" s="58">
        <f t="shared" si="14"/>
        <v>1.8022854513382928E-2</v>
      </c>
      <c r="G10" s="58">
        <f t="shared" si="14"/>
        <v>1.9276528620698875E-2</v>
      </c>
      <c r="H10" s="58">
        <f t="shared" si="14"/>
        <v>1.6704836319547355E-2</v>
      </c>
      <c r="I10" s="58">
        <f t="shared" si="14"/>
        <v>1.5350032113037893E-2</v>
      </c>
      <c r="J10" s="58">
        <f>J8/J3</f>
        <v>1.4072166083658808E-2</v>
      </c>
      <c r="K10" s="58">
        <f t="shared" ref="K10:N10" si="15">K8/K3</f>
        <v>1.3210922738322728E-2</v>
      </c>
      <c r="L10" s="58">
        <f t="shared" si="15"/>
        <v>1.0688683490269524E-2</v>
      </c>
      <c r="M10" s="58">
        <f t="shared" si="15"/>
        <v>9.3885582731996105E-3</v>
      </c>
      <c r="N10" s="58">
        <f t="shared" si="15"/>
        <v>7.593164138033303E-3</v>
      </c>
      <c r="R10">
        <v>2021</v>
      </c>
      <c r="S10" s="56">
        <v>0.19</v>
      </c>
      <c r="V10">
        <v>2021</v>
      </c>
      <c r="W10" s="56">
        <f>H76</f>
        <v>0.24</v>
      </c>
    </row>
    <row r="11" spans="1:24" x14ac:dyDescent="0.3">
      <c r="A11" s="41" t="s">
        <v>135</v>
      </c>
      <c r="B11">
        <f>Historicals!B165</f>
        <v>4233</v>
      </c>
      <c r="C11">
        <f>Historicals!C165</f>
        <v>4642</v>
      </c>
      <c r="D11">
        <f>Historicals!D165</f>
        <v>4945</v>
      </c>
      <c r="E11">
        <f>Historicals!E165</f>
        <v>4379</v>
      </c>
      <c r="F11">
        <f>Historicals!F165</f>
        <v>4850</v>
      </c>
      <c r="G11">
        <f>Historicals!G165</f>
        <v>2976</v>
      </c>
      <c r="H11">
        <f>Historicals!H165</f>
        <v>6923</v>
      </c>
      <c r="I11">
        <f>Historicals!I165</f>
        <v>6856</v>
      </c>
      <c r="J11" s="69">
        <f>T48</f>
        <v>6536.1391050515313</v>
      </c>
      <c r="K11" s="69">
        <f>T49</f>
        <v>6977.2242320890609</v>
      </c>
      <c r="L11" s="69">
        <f>T50</f>
        <v>8258.3600861841078</v>
      </c>
      <c r="M11" s="69">
        <f>T51</f>
        <v>10323.151202540479</v>
      </c>
      <c r="N11" s="69">
        <f>T52</f>
        <v>10831.287617895357</v>
      </c>
      <c r="R11">
        <v>2022</v>
      </c>
      <c r="S11" s="56">
        <v>0.06</v>
      </c>
      <c r="V11">
        <v>2022</v>
      </c>
      <c r="W11" s="56">
        <f>I76</f>
        <v>-0.1</v>
      </c>
    </row>
    <row r="12" spans="1:24" x14ac:dyDescent="0.3">
      <c r="A12" s="42" t="s">
        <v>130</v>
      </c>
      <c r="B12" s="60">
        <f>(B11-3577)/B11</f>
        <v>0.15497283250649657</v>
      </c>
      <c r="C12" s="60">
        <f>(C11-B11)/C11</f>
        <v>8.8108573890564409E-2</v>
      </c>
      <c r="D12" s="60">
        <f t="shared" ref="D12:I12" si="16">(D11-C11)/D11</f>
        <v>6.127401415571284E-2</v>
      </c>
      <c r="E12" s="60">
        <f t="shared" si="16"/>
        <v>-0.12925325416761818</v>
      </c>
      <c r="F12" s="60">
        <f t="shared" si="16"/>
        <v>9.7113402061855675E-2</v>
      </c>
      <c r="G12" s="60">
        <f t="shared" si="16"/>
        <v>-0.62970430107526887</v>
      </c>
      <c r="H12" s="60">
        <f t="shared" si="16"/>
        <v>0.57012855698396647</v>
      </c>
      <c r="I12" s="60">
        <f t="shared" si="16"/>
        <v>-9.7724620770128362E-3</v>
      </c>
      <c r="J12" s="60">
        <f t="shared" ref="J12" si="17">(J11-I11)/J11</f>
        <v>-4.8937283893064717E-2</v>
      </c>
      <c r="K12" s="60">
        <f t="shared" ref="K12" si="18">(K11-J11)/K11</f>
        <v>6.3217851736644515E-2</v>
      </c>
      <c r="L12" s="60">
        <f t="shared" ref="L12" si="19">(L11-K11)/L11</f>
        <v>0.15513199239620634</v>
      </c>
      <c r="M12" s="60">
        <f t="shared" ref="M12" si="20">(M11-L11)/M11</f>
        <v>0.20001558398643196</v>
      </c>
      <c r="N12" s="60">
        <f t="shared" ref="N12" si="21">(N11-M11)/N11</f>
        <v>4.6913758851287443E-2</v>
      </c>
      <c r="R12">
        <v>2023</v>
      </c>
      <c r="T12" s="57">
        <f>_xlfn.FORECAST.ETS(R12,S4:S11,R4:R11)</f>
        <v>0.11982833321760622</v>
      </c>
      <c r="V12">
        <v>2023</v>
      </c>
      <c r="X12" s="57">
        <f>_xlfn.FORECAST.ETS(V12,W4:W11,V4:V11)</f>
        <v>-5.2178857287998606E-2</v>
      </c>
    </row>
    <row r="13" spans="1:24" x14ac:dyDescent="0.3">
      <c r="A13" s="42" t="s">
        <v>132</v>
      </c>
      <c r="B13" s="58">
        <f>Historicals!B10/Historicals!B150</f>
        <v>0.13741381000620895</v>
      </c>
      <c r="C13" s="58">
        <f>Historicals!C10/Historicals!C150</f>
        <v>0.14279095626389918</v>
      </c>
      <c r="D13" s="58">
        <f>Historicals!D10/Historicals!D150</f>
        <v>0.14224163027656478</v>
      </c>
      <c r="E13" s="58">
        <f>Historicals!E10/Historicals!E150</f>
        <v>0.11882847487430283</v>
      </c>
      <c r="F13" s="58">
        <f>Historicals!F10/Historicals!F150</f>
        <v>0.12273436101950559</v>
      </c>
      <c r="G13" s="58">
        <f>Historicals!G10/Historicals!G150</f>
        <v>7.7186321952784534E-2</v>
      </c>
      <c r="H13" s="58">
        <f>Historicals!H10/Historicals!H150</f>
        <v>0.14955768108132381</v>
      </c>
      <c r="I13" s="58">
        <f>Historicals!I10/Historicals!I150</f>
        <v>0.14238921001926783</v>
      </c>
      <c r="J13" s="60">
        <f>T64</f>
        <v>0.12532922801217544</v>
      </c>
      <c r="K13" s="60">
        <f>T65</f>
        <v>0.12834952044630341</v>
      </c>
      <c r="L13" s="60">
        <f>T66</f>
        <v>0.14848348924616336</v>
      </c>
      <c r="M13" s="60">
        <f>T67</f>
        <v>0.18342433978089132</v>
      </c>
      <c r="N13" s="60">
        <f>T68</f>
        <v>0.18594499363053574</v>
      </c>
      <c r="R13">
        <v>2024</v>
      </c>
      <c r="T13" s="57">
        <f t="shared" ref="T13:T16" si="22">_xlfn.FORECAST.ETS(R13,S5:S12,R5:R12)</f>
        <v>8.6022337082390918E-2</v>
      </c>
      <c r="V13">
        <v>2024</v>
      </c>
      <c r="X13" s="57">
        <f t="shared" ref="X13:X16" si="23">_xlfn.FORECAST.ETS(V13,W5:W12,V5:V12)</f>
        <v>-0.17408570559575826</v>
      </c>
    </row>
    <row r="14" spans="1:24" x14ac:dyDescent="0.3">
      <c r="A14" s="41" t="s">
        <v>136</v>
      </c>
      <c r="B14">
        <f>-Historicals!B82</f>
        <v>963</v>
      </c>
      <c r="C14">
        <f>-Historicals!C82</f>
        <v>1143</v>
      </c>
      <c r="D14">
        <f>-Historicals!D82</f>
        <v>1105</v>
      </c>
      <c r="E14">
        <f>-Historicals!E82</f>
        <v>1028</v>
      </c>
      <c r="F14">
        <f>-Historicals!F82</f>
        <v>1119</v>
      </c>
      <c r="G14">
        <f>-Historicals!G82</f>
        <v>1086</v>
      </c>
      <c r="H14">
        <f>-Historicals!H82</f>
        <v>695</v>
      </c>
      <c r="I14">
        <f>-Historicals!I82</f>
        <v>758</v>
      </c>
      <c r="J14" s="52">
        <f>T80</f>
        <v>709.3098552134519</v>
      </c>
      <c r="K14" s="52">
        <f>T81</f>
        <v>623.71672939503833</v>
      </c>
      <c r="L14" s="52">
        <f>T82</f>
        <v>465.96211947538472</v>
      </c>
      <c r="M14" s="52">
        <f>T83</f>
        <v>118.43966055893989</v>
      </c>
      <c r="N14" s="52">
        <f>T84</f>
        <v>-22.936366369214205</v>
      </c>
      <c r="R14">
        <v>2025</v>
      </c>
      <c r="T14" s="57">
        <f t="shared" si="22"/>
        <v>0.19145279339515295</v>
      </c>
      <c r="V14">
        <v>2025</v>
      </c>
      <c r="X14" s="57">
        <f t="shared" si="23"/>
        <v>-0.11540035436060782</v>
      </c>
    </row>
    <row r="15" spans="1:24" x14ac:dyDescent="0.3">
      <c r="A15" s="42" t="s">
        <v>130</v>
      </c>
      <c r="B15" s="58">
        <f>(B14-880)/B14</f>
        <v>8.6188992731048811E-2</v>
      </c>
      <c r="C15" s="58">
        <f>(C14-B14)/C14</f>
        <v>0.15748031496062992</v>
      </c>
      <c r="D15" s="58">
        <f t="shared" ref="D15:I15" si="24">(D14-C14)/D14</f>
        <v>-3.4389140271493215E-2</v>
      </c>
      <c r="E15" s="58">
        <f t="shared" si="24"/>
        <v>-7.4902723735408558E-2</v>
      </c>
      <c r="F15" s="58">
        <f t="shared" si="24"/>
        <v>8.1322609472743515E-2</v>
      </c>
      <c r="G15" s="58">
        <f t="shared" si="24"/>
        <v>-3.0386740331491711E-2</v>
      </c>
      <c r="H15" s="58">
        <f t="shared" si="24"/>
        <v>-0.56258992805755392</v>
      </c>
      <c r="I15" s="58">
        <f t="shared" si="24"/>
        <v>8.3113456464379953E-2</v>
      </c>
      <c r="J15" s="58">
        <f t="shared" ref="J15" si="25">(J14-I14)/J14</f>
        <v>-6.8644393460310552E-2</v>
      </c>
      <c r="K15" s="58">
        <f t="shared" ref="K15" si="26">(K14-J14)/K14</f>
        <v>-0.13723076804663059</v>
      </c>
      <c r="L15" s="58">
        <f t="shared" ref="L15" si="27">(L14-K14)/L14</f>
        <v>-0.33855672666538994</v>
      </c>
      <c r="M15" s="58">
        <f>(M14-L14)/M14</f>
        <v>-2.9341730403179009</v>
      </c>
      <c r="N15" s="58">
        <f t="shared" ref="N15" si="28">(N14-M14)/N14</f>
        <v>6.1638371419595348</v>
      </c>
      <c r="R15">
        <v>2026</v>
      </c>
      <c r="T15" s="57">
        <f t="shared" si="22"/>
        <v>0.21129470695319985</v>
      </c>
      <c r="V15">
        <v>2026</v>
      </c>
      <c r="X15" s="57">
        <f t="shared" si="23"/>
        <v>-0.11975186355711788</v>
      </c>
    </row>
    <row r="16" spans="1:24" x14ac:dyDescent="0.3">
      <c r="A16" s="42" t="s">
        <v>134</v>
      </c>
      <c r="B16" s="58">
        <f>B14/B3</f>
        <v>3.146955981830659E-2</v>
      </c>
      <c r="C16" s="58">
        <f t="shared" ref="C16:N16" si="29">C14/C3</f>
        <v>3.5303928836174947E-2</v>
      </c>
      <c r="D16" s="58">
        <f t="shared" si="29"/>
        <v>3.2168850072780204E-2</v>
      </c>
      <c r="E16" s="58">
        <f t="shared" si="29"/>
        <v>2.8244086051048164E-2</v>
      </c>
      <c r="F16" s="58">
        <f t="shared" si="29"/>
        <v>2.8606488227624818E-2</v>
      </c>
      <c r="G16" s="58">
        <f t="shared" si="29"/>
        <v>2.9035104136031869E-2</v>
      </c>
      <c r="H16" s="58">
        <f t="shared" si="29"/>
        <v>1.5604652207104046E-2</v>
      </c>
      <c r="I16" s="58">
        <f t="shared" si="29"/>
        <v>1.6227788482123744E-2</v>
      </c>
      <c r="J16" s="58">
        <f t="shared" si="29"/>
        <v>1.3560467905631235E-2</v>
      </c>
      <c r="K16" s="58">
        <f t="shared" si="29"/>
        <v>1.0979620167062424E-2</v>
      </c>
      <c r="L16" s="58">
        <f t="shared" si="29"/>
        <v>6.8845204694856004E-3</v>
      </c>
      <c r="M16" s="58">
        <f t="shared" si="29"/>
        <v>1.4446758671576097E-3</v>
      </c>
      <c r="N16" s="74">
        <f t="shared" si="29"/>
        <v>-2.3193018926062297E-4</v>
      </c>
      <c r="R16">
        <v>2027</v>
      </c>
      <c r="T16" s="57">
        <f t="shared" si="22"/>
        <v>0.20625908913285715</v>
      </c>
      <c r="V16">
        <v>2027</v>
      </c>
      <c r="X16" s="57">
        <f t="shared" si="23"/>
        <v>-0.47922688767750027</v>
      </c>
    </row>
    <row r="17" spans="1:24" x14ac:dyDescent="0.3">
      <c r="A17" s="43" t="str">
        <f>+Historicals!A114</f>
        <v>North America</v>
      </c>
      <c r="B17" s="43"/>
      <c r="C17" s="43"/>
      <c r="D17" s="43"/>
      <c r="E17" s="43"/>
      <c r="F17" s="43"/>
      <c r="G17" s="43"/>
      <c r="H17" s="43"/>
      <c r="I17" s="43"/>
      <c r="J17" s="39"/>
      <c r="K17" s="39"/>
      <c r="L17" s="39"/>
      <c r="M17" s="39"/>
      <c r="N17" s="39"/>
      <c r="S17" s="71"/>
    </row>
    <row r="18" spans="1:24" x14ac:dyDescent="0.3">
      <c r="A18" s="9" t="s">
        <v>137</v>
      </c>
      <c r="B18" s="9">
        <f>+Historicals!B114</f>
        <v>13740</v>
      </c>
      <c r="C18" s="9">
        <f>+Historicals!C114</f>
        <v>14764</v>
      </c>
      <c r="D18" s="9">
        <f>+Historicals!D114</f>
        <v>15216</v>
      </c>
      <c r="E18" s="9">
        <f>+Historicals!E114</f>
        <v>14855</v>
      </c>
      <c r="F18" s="9">
        <f>+Historicals!F114</f>
        <v>15902</v>
      </c>
      <c r="G18" s="9">
        <f>+Historicals!G114</f>
        <v>14484</v>
      </c>
      <c r="H18" s="9">
        <f>+Historicals!H114</f>
        <v>17179</v>
      </c>
      <c r="I18" s="9">
        <f>+Historicals!I114</f>
        <v>18353</v>
      </c>
      <c r="J18" s="9">
        <f>T96</f>
        <v>17856.926607249243</v>
      </c>
      <c r="K18" s="9">
        <f>T97</f>
        <v>18601.006533666372</v>
      </c>
      <c r="L18" s="9">
        <f>T98</f>
        <v>19919.468736144619</v>
      </c>
      <c r="M18" s="9">
        <f>T99</f>
        <v>21878.973216815186</v>
      </c>
      <c r="N18" s="9">
        <f>T100</f>
        <v>22088.696961580543</v>
      </c>
      <c r="R18" s="72"/>
      <c r="S18" s="70"/>
      <c r="T18" s="72"/>
    </row>
    <row r="19" spans="1:24" x14ac:dyDescent="0.3">
      <c r="A19" s="44" t="s">
        <v>130</v>
      </c>
      <c r="B19" s="47" t="str">
        <f t="shared" ref="B19:H19" si="30">+IFERROR(B18/A18-1,"nm")</f>
        <v>nm</v>
      </c>
      <c r="C19" s="47">
        <f t="shared" si="30"/>
        <v>7.4526928675400228E-2</v>
      </c>
      <c r="D19" s="47">
        <f t="shared" si="30"/>
        <v>3.0615009482525046E-2</v>
      </c>
      <c r="E19" s="47">
        <f t="shared" si="30"/>
        <v>-2.372502628811779E-2</v>
      </c>
      <c r="F19" s="47">
        <f t="shared" si="30"/>
        <v>7.0481319421070276E-2</v>
      </c>
      <c r="G19" s="47">
        <f t="shared" si="30"/>
        <v>-8.9171173437303519E-2</v>
      </c>
      <c r="H19" s="47">
        <f t="shared" si="30"/>
        <v>0.18606738470035911</v>
      </c>
      <c r="I19" s="47">
        <f>+IFERROR(I18/H18-1,"nm")</f>
        <v>6.8339251411607238E-2</v>
      </c>
      <c r="J19" s="47">
        <f t="shared" ref="J19:N19" si="31">+IFERROR(J18/I18-1,"nm")</f>
        <v>-2.702955335644075E-2</v>
      </c>
      <c r="K19" s="47">
        <f t="shared" si="31"/>
        <v>4.1668980490464635E-2</v>
      </c>
      <c r="L19" s="47">
        <f t="shared" si="31"/>
        <v>7.0881228931990004E-2</v>
      </c>
      <c r="M19" s="47">
        <f t="shared" si="31"/>
        <v>9.8371322379445347E-2</v>
      </c>
      <c r="N19" s="47">
        <f t="shared" si="31"/>
        <v>9.5856301247341236E-3</v>
      </c>
      <c r="S19" s="56"/>
    </row>
    <row r="20" spans="1:24" x14ac:dyDescent="0.3">
      <c r="A20" s="45" t="s">
        <v>114</v>
      </c>
      <c r="B20" s="3">
        <f>+Historicals!B115</f>
        <v>8506</v>
      </c>
      <c r="C20" s="3">
        <f>+Historicals!C115</f>
        <v>9299</v>
      </c>
      <c r="D20" s="3">
        <f>+Historicals!D115</f>
        <v>9684</v>
      </c>
      <c r="E20" s="3">
        <f>+Historicals!E115</f>
        <v>9322</v>
      </c>
      <c r="F20" s="3">
        <f>+Historicals!F115</f>
        <v>10045</v>
      </c>
      <c r="G20" s="3">
        <f>+Historicals!G115</f>
        <v>9329</v>
      </c>
      <c r="H20" s="3">
        <f>+Historicals!H115</f>
        <v>11644</v>
      </c>
      <c r="I20" s="3">
        <f>+Historicals!I115</f>
        <v>12228</v>
      </c>
      <c r="J20" s="68">
        <f>T112</f>
        <v>12117.287351463314</v>
      </c>
      <c r="K20" s="68">
        <f>T113</f>
        <v>12717.47786597501</v>
      </c>
      <c r="L20" s="68">
        <f>T114</f>
        <v>13920.785097381755</v>
      </c>
      <c r="M20" s="68">
        <f>T115</f>
        <v>15564.345322650654</v>
      </c>
      <c r="N20" s="68">
        <f>T116</f>
        <v>16119.83060212519</v>
      </c>
      <c r="S20" s="56"/>
    </row>
    <row r="21" spans="1:24" x14ac:dyDescent="0.3">
      <c r="A21" s="44" t="s">
        <v>130</v>
      </c>
      <c r="B21" s="47" t="str">
        <f t="shared" ref="B21" si="32">+IFERROR(B20/A20-1,"nm")</f>
        <v>nm</v>
      </c>
      <c r="C21" s="47">
        <f t="shared" ref="C21" si="33">+IFERROR(C20/B20-1,"nm")</f>
        <v>9.3228309428638578E-2</v>
      </c>
      <c r="D21" s="47">
        <f t="shared" ref="D21" si="34">+IFERROR(D20/C20-1,"nm")</f>
        <v>4.1402301322722934E-2</v>
      </c>
      <c r="E21" s="47">
        <f t="shared" ref="E21" si="35">+IFERROR(E20/D20-1,"nm")</f>
        <v>-3.7381247418422192E-2</v>
      </c>
      <c r="F21" s="47">
        <f t="shared" ref="F21" si="36">+IFERROR(F20/E20-1,"nm")</f>
        <v>7.755846384895948E-2</v>
      </c>
      <c r="G21" s="47">
        <f t="shared" ref="G21" si="37">+IFERROR(G20/F20-1,"nm")</f>
        <v>-7.1279243404678949E-2</v>
      </c>
      <c r="H21" s="47">
        <f t="shared" ref="H21" si="38">+IFERROR(H20/G20-1,"nm")</f>
        <v>0.24815092721620746</v>
      </c>
      <c r="I21" s="47">
        <f>+IFERROR(I20/H20-1,"nm")</f>
        <v>5.0154586052902683E-2</v>
      </c>
      <c r="J21" s="47">
        <f t="shared" ref="J21:N21" si="39">+IFERROR(J20/I20-1,"nm")</f>
        <v>-9.0540275218095045E-3</v>
      </c>
      <c r="K21" s="47">
        <f t="shared" si="39"/>
        <v>4.9531755507903785E-2</v>
      </c>
      <c r="L21" s="47">
        <f t="shared" si="39"/>
        <v>9.4618386136620325E-2</v>
      </c>
      <c r="M21" s="47">
        <f t="shared" si="39"/>
        <v>0.11806519630692547</v>
      </c>
      <c r="N21" s="47">
        <f t="shared" si="39"/>
        <v>3.5689601326574616E-2</v>
      </c>
      <c r="S21" s="56"/>
    </row>
    <row r="22" spans="1:24" x14ac:dyDescent="0.3">
      <c r="A22" s="44" t="s">
        <v>138</v>
      </c>
      <c r="B22" s="47">
        <f>Historicals!B215</f>
        <v>0.14000000000000001</v>
      </c>
      <c r="C22" s="47">
        <f>Historicals!C215</f>
        <v>0.1</v>
      </c>
      <c r="D22" s="47">
        <f>Historicals!D215</f>
        <v>0.04</v>
      </c>
      <c r="E22" s="47">
        <f>Historicals!E215</f>
        <v>-0.04</v>
      </c>
      <c r="F22" s="47">
        <f>Historicals!F215</f>
        <v>0.08</v>
      </c>
      <c r="G22" s="47">
        <f>Historicals!G215</f>
        <v>-7.0000000000000007E-2</v>
      </c>
      <c r="H22" s="47">
        <f>Historicals!H215</f>
        <v>0.25</v>
      </c>
      <c r="I22" s="47">
        <f>Historicals!I215</f>
        <v>0.05</v>
      </c>
      <c r="J22" s="56">
        <f>T128</f>
        <v>0.1344648811089775</v>
      </c>
      <c r="K22" s="56">
        <f>T129</f>
        <v>6.7025779146125175E-2</v>
      </c>
      <c r="L22" s="56">
        <f>T130</f>
        <v>0.34190441172927216</v>
      </c>
      <c r="M22" s="56">
        <f>T131</f>
        <v>0.30076466132549995</v>
      </c>
      <c r="N22" s="56">
        <f>T132</f>
        <v>0.22752310795142838</v>
      </c>
      <c r="S22" s="73" t="s">
        <v>162</v>
      </c>
      <c r="W22" s="73" t="s">
        <v>207</v>
      </c>
    </row>
    <row r="23" spans="1:24" x14ac:dyDescent="0.3">
      <c r="A23" s="44" t="s">
        <v>139</v>
      </c>
      <c r="B23" s="47" t="str">
        <f t="shared" ref="B23:H23" si="40">+IFERROR(B21-B22,"nm")</f>
        <v>nm</v>
      </c>
      <c r="C23" s="47">
        <f t="shared" si="40"/>
        <v>-6.7716905713614273E-3</v>
      </c>
      <c r="D23" s="47">
        <f t="shared" si="40"/>
        <v>1.4023013227229333E-3</v>
      </c>
      <c r="E23" s="47">
        <f t="shared" si="40"/>
        <v>2.6187525815778087E-3</v>
      </c>
      <c r="F23" s="47">
        <f t="shared" si="40"/>
        <v>-2.4415361510405215E-3</v>
      </c>
      <c r="G23" s="47">
        <f t="shared" si="40"/>
        <v>-1.2792434046789425E-3</v>
      </c>
      <c r="H23" s="47">
        <f t="shared" si="40"/>
        <v>-1.849072783792538E-3</v>
      </c>
      <c r="I23" s="47">
        <f>+IFERROR(I21-I22,"nm")</f>
        <v>1.5458605290268046E-4</v>
      </c>
      <c r="J23" s="47">
        <f t="shared" ref="J23:N23" si="41">+IFERROR(J21-J22,"nm")</f>
        <v>-0.14351890863078701</v>
      </c>
      <c r="K23" s="47">
        <f t="shared" si="41"/>
        <v>-1.749402363822139E-2</v>
      </c>
      <c r="L23" s="47">
        <f t="shared" si="41"/>
        <v>-0.24728602559265184</v>
      </c>
      <c r="M23" s="47">
        <f t="shared" si="41"/>
        <v>-0.18269946501857448</v>
      </c>
      <c r="N23" s="47">
        <f t="shared" si="41"/>
        <v>-0.19183350662485377</v>
      </c>
      <c r="R23" t="s">
        <v>158</v>
      </c>
      <c r="S23" s="56" t="s">
        <v>163</v>
      </c>
      <c r="T23" t="s">
        <v>162</v>
      </c>
      <c r="V23" t="s">
        <v>158</v>
      </c>
      <c r="W23" s="56" t="s">
        <v>208</v>
      </c>
      <c r="X23" t="s">
        <v>209</v>
      </c>
    </row>
    <row r="24" spans="1:24" x14ac:dyDescent="0.3">
      <c r="A24" s="45" t="s">
        <v>115</v>
      </c>
      <c r="B24" s="3">
        <f>Historicals!B116</f>
        <v>4410</v>
      </c>
      <c r="C24" s="3">
        <f>+Historicals!C116</f>
        <v>4746</v>
      </c>
      <c r="D24" s="3">
        <f>+Historicals!D116</f>
        <v>4886</v>
      </c>
      <c r="E24" s="3">
        <f>+Historicals!E116</f>
        <v>4938</v>
      </c>
      <c r="F24" s="3">
        <f>+Historicals!F116</f>
        <v>5260</v>
      </c>
      <c r="G24" s="3">
        <f>+Historicals!G116</f>
        <v>4639</v>
      </c>
      <c r="H24" s="3">
        <f>+Historicals!H116</f>
        <v>5028</v>
      </c>
      <c r="I24" s="3">
        <f>+Historicals!I116</f>
        <v>5492</v>
      </c>
      <c r="J24" s="69">
        <f>T144</f>
        <v>5167.2002701526244</v>
      </c>
      <c r="K24" s="69">
        <f>T145</f>
        <v>5381.8281238910495</v>
      </c>
      <c r="L24" s="69">
        <f>T146</f>
        <v>5527.9105135339432</v>
      </c>
      <c r="M24" s="69">
        <f>T147</f>
        <v>5829.1013575261295</v>
      </c>
      <c r="N24" s="69">
        <f>T148</f>
        <v>6020.0459518526777</v>
      </c>
      <c r="R24">
        <v>2015</v>
      </c>
      <c r="S24">
        <v>606</v>
      </c>
      <c r="V24">
        <v>2015</v>
      </c>
      <c r="W24" s="68">
        <f>B59</f>
        <v>1611</v>
      </c>
    </row>
    <row r="25" spans="1:24" x14ac:dyDescent="0.3">
      <c r="A25" s="44" t="s">
        <v>130</v>
      </c>
      <c r="B25" s="47" t="str">
        <f t="shared" ref="B25" si="42">+IFERROR(B24/A24-1,"nm")</f>
        <v>nm</v>
      </c>
      <c r="C25" s="47">
        <f t="shared" ref="C25" si="43">+IFERROR(C24/B24-1,"nm")</f>
        <v>7.6190476190476142E-2</v>
      </c>
      <c r="D25" s="47">
        <f t="shared" ref="D25" si="44">+IFERROR(D24/C24-1,"nm")</f>
        <v>2.9498525073746285E-2</v>
      </c>
      <c r="E25" s="47">
        <f t="shared" ref="E25" si="45">+IFERROR(E24/D24-1,"nm")</f>
        <v>1.0642652476463343E-2</v>
      </c>
      <c r="F25" s="47">
        <f t="shared" ref="F25" si="46">+IFERROR(F24/E24-1,"nm")</f>
        <v>6.5208586472256025E-2</v>
      </c>
      <c r="G25" s="47">
        <f t="shared" ref="G25" si="47">+IFERROR(G24/F24-1,"nm")</f>
        <v>-0.11806083650190113</v>
      </c>
      <c r="H25" s="47">
        <f t="shared" ref="H25" si="48">+IFERROR(H24/G24-1,"nm")</f>
        <v>8.3854278939426541E-2</v>
      </c>
      <c r="I25" s="47">
        <f>+IFERROR(I24/H24-1,"nm")</f>
        <v>9.2283214001591007E-2</v>
      </c>
      <c r="J25" s="47">
        <f t="shared" ref="J25:N25" si="49">+IFERROR(J24/I24-1,"nm")</f>
        <v>-5.9140518908844752E-2</v>
      </c>
      <c r="K25" s="47">
        <f t="shared" si="49"/>
        <v>4.1536585097772027E-2</v>
      </c>
      <c r="L25" s="47">
        <f t="shared" si="49"/>
        <v>2.7143637121074926E-2</v>
      </c>
      <c r="M25" s="47">
        <f t="shared" si="49"/>
        <v>5.4485477515380021E-2</v>
      </c>
      <c r="N25" s="47">
        <f t="shared" si="49"/>
        <v>3.2757123716851133E-2</v>
      </c>
      <c r="R25">
        <v>2016</v>
      </c>
      <c r="S25">
        <v>649</v>
      </c>
      <c r="V25">
        <v>2016</v>
      </c>
      <c r="W25" s="68">
        <f>C59</f>
        <v>1872</v>
      </c>
    </row>
    <row r="26" spans="1:24" x14ac:dyDescent="0.3">
      <c r="A26" s="44" t="s">
        <v>138</v>
      </c>
      <c r="B26" s="47">
        <f>Historicals!B216</f>
        <v>0.12</v>
      </c>
      <c r="C26" s="47">
        <f>Historicals!C216</f>
        <v>0.08</v>
      </c>
      <c r="D26" s="47">
        <f>Historicals!D216</f>
        <v>0.03</v>
      </c>
      <c r="E26" s="47">
        <f>Historicals!E216</f>
        <v>0.01</v>
      </c>
      <c r="F26" s="47">
        <f>Historicals!F216</f>
        <v>7.0000000000000007E-2</v>
      </c>
      <c r="G26" s="47">
        <f>Historicals!G216</f>
        <v>-0.12</v>
      </c>
      <c r="H26" s="47">
        <f>Historicals!H216</f>
        <v>0.08</v>
      </c>
      <c r="I26" s="47">
        <f>Historicals!I216</f>
        <v>0.09</v>
      </c>
      <c r="J26" s="56">
        <f>T159</f>
        <v>2.9916681523671582E-2</v>
      </c>
      <c r="K26" s="56">
        <f>T160</f>
        <v>5.1766327756021954E-2</v>
      </c>
      <c r="L26" s="56">
        <f>T161</f>
        <v>0.12415614443595571</v>
      </c>
      <c r="M26" s="56">
        <f>T162</f>
        <v>0.111009296681</v>
      </c>
      <c r="N26" s="56">
        <f>T163</f>
        <v>0.11791134058749995</v>
      </c>
      <c r="R26">
        <v>2017</v>
      </c>
      <c r="S26">
        <v>706</v>
      </c>
      <c r="V26">
        <v>2017</v>
      </c>
      <c r="W26" s="68">
        <f>D59</f>
        <v>1613</v>
      </c>
    </row>
    <row r="27" spans="1:24" x14ac:dyDescent="0.3">
      <c r="A27" s="44" t="s">
        <v>139</v>
      </c>
      <c r="B27" s="47" t="str">
        <f t="shared" ref="B27" si="50">+IFERROR(B25-B26,"nm")</f>
        <v>nm</v>
      </c>
      <c r="C27" s="47">
        <f t="shared" ref="C27" si="51">+IFERROR(C25-C26,"nm")</f>
        <v>-3.8095238095238598E-3</v>
      </c>
      <c r="D27" s="47">
        <f t="shared" ref="D27" si="52">+IFERROR(D25-D26,"nm")</f>
        <v>-5.0147492625371437E-4</v>
      </c>
      <c r="E27" s="47">
        <f t="shared" ref="E27" si="53">+IFERROR(E25-E26,"nm")</f>
        <v>6.4265247646334324E-4</v>
      </c>
      <c r="F27" s="47">
        <f t="shared" ref="F27" si="54">+IFERROR(F25-F26,"nm")</f>
        <v>-4.7914135277439818E-3</v>
      </c>
      <c r="G27" s="47">
        <f t="shared" ref="G27" si="55">+IFERROR(G25-G26,"nm")</f>
        <v>1.9391634980988615E-3</v>
      </c>
      <c r="H27" s="47">
        <f t="shared" ref="H27" si="56">+IFERROR(H25-H26,"nm")</f>
        <v>3.8542789394265392E-3</v>
      </c>
      <c r="I27" s="47">
        <f>+IFERROR(I25-I26,"nm")</f>
        <v>2.2832140015910107E-3</v>
      </c>
      <c r="J27" s="47">
        <f t="shared" ref="J27:N27" si="57">+IFERROR(J25-J26,"nm")</f>
        <v>-8.9057200432516331E-2</v>
      </c>
      <c r="K27" s="47">
        <f t="shared" si="57"/>
        <v>-1.0229742658249927E-2</v>
      </c>
      <c r="L27" s="47">
        <f t="shared" si="57"/>
        <v>-9.7012507314880786E-2</v>
      </c>
      <c r="M27" s="47">
        <f t="shared" si="57"/>
        <v>-5.6523819165619979E-2</v>
      </c>
      <c r="N27" s="47">
        <f t="shared" si="57"/>
        <v>-8.5154216870648822E-2</v>
      </c>
      <c r="R27">
        <v>2018</v>
      </c>
      <c r="S27">
        <v>747</v>
      </c>
      <c r="T27" s="57"/>
      <c r="V27">
        <v>2018</v>
      </c>
      <c r="W27" s="68">
        <f>E59</f>
        <v>1703</v>
      </c>
      <c r="X27" s="57"/>
    </row>
    <row r="28" spans="1:24" x14ac:dyDescent="0.3">
      <c r="A28" s="45" t="s">
        <v>116</v>
      </c>
      <c r="B28" s="3">
        <f>+Historicals!B117</f>
        <v>824</v>
      </c>
      <c r="C28" s="3">
        <f>+Historicals!C117</f>
        <v>719</v>
      </c>
      <c r="D28" s="3">
        <f>+Historicals!D117</f>
        <v>646</v>
      </c>
      <c r="E28" s="3">
        <f>+Historicals!E117</f>
        <v>595</v>
      </c>
      <c r="F28" s="3">
        <f>+Historicals!F117</f>
        <v>597</v>
      </c>
      <c r="G28" s="3">
        <f>+Historicals!G117</f>
        <v>516</v>
      </c>
      <c r="H28" s="3">
        <f>+Historicals!H117</f>
        <v>507</v>
      </c>
      <c r="I28" s="3">
        <f>+Historicals!I117</f>
        <v>633</v>
      </c>
      <c r="J28" s="69">
        <f>T174</f>
        <v>583.7463808416943</v>
      </c>
      <c r="K28" s="69">
        <f>T175</f>
        <v>519.18388859822437</v>
      </c>
      <c r="L28" s="69">
        <f>T176</f>
        <v>546.02460391847967</v>
      </c>
      <c r="M28" s="69">
        <f>T177</f>
        <v>601.78470389547897</v>
      </c>
      <c r="N28" s="69">
        <f>T178</f>
        <v>669.88482849910815</v>
      </c>
      <c r="R28">
        <v>2019</v>
      </c>
      <c r="S28">
        <v>705</v>
      </c>
      <c r="T28" s="57"/>
      <c r="V28">
        <v>2019</v>
      </c>
      <c r="W28" s="68">
        <f>F59</f>
        <v>2106</v>
      </c>
      <c r="X28" s="57"/>
    </row>
    <row r="29" spans="1:24" x14ac:dyDescent="0.3">
      <c r="A29" s="44" t="s">
        <v>130</v>
      </c>
      <c r="B29" s="47" t="str">
        <f t="shared" ref="B29" si="58">+IFERROR(B28/A28-1,"nm")</f>
        <v>nm</v>
      </c>
      <c r="C29" s="47">
        <f t="shared" ref="C29" si="59">+IFERROR(C28/B28-1,"nm")</f>
        <v>-0.12742718446601942</v>
      </c>
      <c r="D29" s="47">
        <f t="shared" ref="D29" si="60">+IFERROR(D28/C28-1,"nm")</f>
        <v>-0.10152990264255912</v>
      </c>
      <c r="E29" s="47">
        <f t="shared" ref="E29" si="61">+IFERROR(E28/D28-1,"nm")</f>
        <v>-7.8947368421052655E-2</v>
      </c>
      <c r="F29" s="47">
        <f t="shared" ref="F29" si="62">+IFERROR(F28/E28-1,"nm")</f>
        <v>3.3613445378151141E-3</v>
      </c>
      <c r="G29" s="47">
        <f t="shared" ref="G29" si="63">+IFERROR(G28/F28-1,"nm")</f>
        <v>-0.13567839195979903</v>
      </c>
      <c r="H29" s="47">
        <f t="shared" ref="H29" si="64">+IFERROR(H28/G28-1,"nm")</f>
        <v>-1.744186046511631E-2</v>
      </c>
      <c r="I29" s="47">
        <f>+IFERROR(I28/H28-1,"nm")</f>
        <v>0.24852071005917153</v>
      </c>
      <c r="J29" s="47">
        <f t="shared" ref="J29:N29" si="65">+IFERROR(J28/I28-1,"nm")</f>
        <v>-7.7809824894637725E-2</v>
      </c>
      <c r="K29" s="47">
        <f t="shared" si="65"/>
        <v>-0.11060024415119862</v>
      </c>
      <c r="L29" s="47">
        <f t="shared" si="65"/>
        <v>5.1697897237767076E-2</v>
      </c>
      <c r="M29" s="47">
        <f t="shared" si="65"/>
        <v>0.10212012348316124</v>
      </c>
      <c r="N29" s="47">
        <f t="shared" si="65"/>
        <v>0.1131636018044373</v>
      </c>
      <c r="R29">
        <v>2020</v>
      </c>
      <c r="S29">
        <v>721</v>
      </c>
      <c r="T29" s="57"/>
      <c r="V29">
        <v>2020</v>
      </c>
      <c r="W29" s="68">
        <f>G59</f>
        <v>1673</v>
      </c>
      <c r="X29" s="57"/>
    </row>
    <row r="30" spans="1:24" x14ac:dyDescent="0.3">
      <c r="A30" s="44" t="s">
        <v>138</v>
      </c>
      <c r="B30" s="47">
        <f>Historicals!B217</f>
        <v>-0.05</v>
      </c>
      <c r="C30" s="47">
        <f>Historicals!C217</f>
        <v>-0.13</v>
      </c>
      <c r="D30" s="47">
        <f>Historicals!D217</f>
        <v>-0.1</v>
      </c>
      <c r="E30" s="47">
        <f>Historicals!E217</f>
        <v>-0.08</v>
      </c>
      <c r="F30" s="47">
        <f>Historicals!F217</f>
        <v>0</v>
      </c>
      <c r="G30" s="47">
        <f>Historicals!G217</f>
        <v>-0.14000000000000001</v>
      </c>
      <c r="H30" s="47">
        <f>Historicals!H217</f>
        <v>-0.02</v>
      </c>
      <c r="I30" s="47">
        <f>Historicals!I217</f>
        <v>0.25</v>
      </c>
      <c r="J30" s="56">
        <f>T189</f>
        <v>0.12500865390722335</v>
      </c>
      <c r="K30" s="56">
        <f>T190</f>
        <v>0.22261861279953554</v>
      </c>
      <c r="L30" s="56">
        <f>T191</f>
        <v>0.31883116983165527</v>
      </c>
      <c r="M30" s="56">
        <f>T192</f>
        <v>0.47303365816832343</v>
      </c>
      <c r="N30" s="56">
        <f>T193</f>
        <v>0.66960148141964271</v>
      </c>
      <c r="R30">
        <v>2021</v>
      </c>
      <c r="S30">
        <v>744</v>
      </c>
      <c r="T30" s="57"/>
      <c r="V30">
        <v>2021</v>
      </c>
      <c r="W30" s="68">
        <f>H59</f>
        <v>2571</v>
      </c>
      <c r="X30" s="57"/>
    </row>
    <row r="31" spans="1:24" x14ac:dyDescent="0.3">
      <c r="A31" s="44" t="s">
        <v>139</v>
      </c>
      <c r="B31" s="47" t="str">
        <f t="shared" ref="B31" si="66">+IFERROR(B29-B30,"nm")</f>
        <v>nm</v>
      </c>
      <c r="C31" s="47">
        <f t="shared" ref="C31" si="67">+IFERROR(C29-C30,"nm")</f>
        <v>2.572815533980588E-3</v>
      </c>
      <c r="D31" s="47">
        <f t="shared" ref="D31" si="68">+IFERROR(D29-D30,"nm")</f>
        <v>-1.5299026425591167E-3</v>
      </c>
      <c r="E31" s="47">
        <f t="shared" ref="E31" si="69">+IFERROR(E29-E30,"nm")</f>
        <v>1.0526315789473467E-3</v>
      </c>
      <c r="F31" s="47">
        <f t="shared" ref="F31" si="70">+IFERROR(F29-F30,"nm")</f>
        <v>3.3613445378151141E-3</v>
      </c>
      <c r="G31" s="47">
        <f t="shared" ref="G31" si="71">+IFERROR(G29-G30,"nm")</f>
        <v>4.321608040200986E-3</v>
      </c>
      <c r="H31" s="47">
        <f t="shared" ref="H31" si="72">+IFERROR(H29-H30,"nm")</f>
        <v>2.5581395348836904E-3</v>
      </c>
      <c r="I31" s="47">
        <f>+IFERROR(I29-I30,"nm")</f>
        <v>-1.4792899408284654E-3</v>
      </c>
      <c r="J31" s="47">
        <f t="shared" ref="J31:N31" si="73">+IFERROR(J29-J30,"nm")</f>
        <v>-0.20281847880186107</v>
      </c>
      <c r="K31" s="47">
        <f t="shared" si="73"/>
        <v>-0.33321885695073417</v>
      </c>
      <c r="L31" s="47">
        <f t="shared" si="73"/>
        <v>-0.26713327259388819</v>
      </c>
      <c r="M31" s="47">
        <f t="shared" si="73"/>
        <v>-0.37091353468516219</v>
      </c>
      <c r="N31" s="47">
        <f t="shared" si="73"/>
        <v>-0.55643787961520541</v>
      </c>
      <c r="R31">
        <v>2022</v>
      </c>
      <c r="S31">
        <v>717</v>
      </c>
      <c r="T31" s="57"/>
      <c r="V31">
        <v>2022</v>
      </c>
      <c r="X31" s="57"/>
    </row>
    <row r="32" spans="1:24" x14ac:dyDescent="0.3">
      <c r="A32" s="9" t="s">
        <v>131</v>
      </c>
      <c r="B32" s="48">
        <f t="shared" ref="B32:H32" si="74">+B38+B35</f>
        <v>3766</v>
      </c>
      <c r="C32" s="48">
        <f t="shared" si="74"/>
        <v>3896</v>
      </c>
      <c r="D32" s="48">
        <f t="shared" si="74"/>
        <v>4015</v>
      </c>
      <c r="E32" s="48">
        <f t="shared" si="74"/>
        <v>3760</v>
      </c>
      <c r="F32" s="48">
        <f t="shared" si="74"/>
        <v>4074</v>
      </c>
      <c r="G32" s="48">
        <f t="shared" si="74"/>
        <v>3047</v>
      </c>
      <c r="H32" s="48">
        <f t="shared" si="74"/>
        <v>5219</v>
      </c>
      <c r="I32" s="48">
        <f>+I38+I35</f>
        <v>5238</v>
      </c>
      <c r="J32" s="48">
        <f t="shared" ref="J32:N32" si="75">+J38+J35</f>
        <v>5119.8802689016811</v>
      </c>
      <c r="K32" s="48">
        <f t="shared" si="75"/>
        <v>5350.1550939094286</v>
      </c>
      <c r="L32" s="48">
        <f t="shared" si="75"/>
        <v>6081.9271104770487</v>
      </c>
      <c r="M32" s="48">
        <f t="shared" si="75"/>
        <v>7199.4864886688692</v>
      </c>
      <c r="N32" s="48">
        <f t="shared" si="75"/>
        <v>7493.2632569005355</v>
      </c>
      <c r="R32">
        <v>2023</v>
      </c>
      <c r="T32" s="69">
        <f>_xlfn.FORECAST.ETS(R32,S24:S31,R24:R31)</f>
        <v>736.07534465640845</v>
      </c>
      <c r="V32">
        <v>2023</v>
      </c>
      <c r="X32" s="69">
        <f>_xlfn.FORECAST.ETS(V32,W24:W31,V24:V31)</f>
        <v>2782.6927806080939</v>
      </c>
    </row>
    <row r="33" spans="1:24" x14ac:dyDescent="0.3">
      <c r="A33" s="46" t="s">
        <v>130</v>
      </c>
      <c r="B33" s="47" t="str">
        <f t="shared" ref="B33" si="76">+IFERROR(B32/A32-1,"nm")</f>
        <v>nm</v>
      </c>
      <c r="C33" s="47">
        <f t="shared" ref="C33" si="77">+IFERROR(C32/B32-1,"nm")</f>
        <v>3.4519383961763239E-2</v>
      </c>
      <c r="D33" s="47">
        <f t="shared" ref="D33" si="78">+IFERROR(D32/C32-1,"nm")</f>
        <v>3.0544147843942548E-2</v>
      </c>
      <c r="E33" s="47">
        <f t="shared" ref="E33" si="79">+IFERROR(E32/D32-1,"nm")</f>
        <v>-6.3511830635118338E-2</v>
      </c>
      <c r="F33" s="47">
        <f t="shared" ref="F33" si="80">+IFERROR(F32/E32-1,"nm")</f>
        <v>8.3510638297872308E-2</v>
      </c>
      <c r="G33" s="47">
        <f t="shared" ref="G33" si="81">+IFERROR(G32/F32-1,"nm")</f>
        <v>-0.25208640157093765</v>
      </c>
      <c r="H33" s="47">
        <f t="shared" ref="H33" si="82">+IFERROR(H32/G32-1,"nm")</f>
        <v>0.71283229405973092</v>
      </c>
      <c r="I33" s="47">
        <f>+IFERROR(I32/H32-1,"nm")</f>
        <v>3.6405441655489312E-3</v>
      </c>
      <c r="J33" s="47">
        <f t="shared" ref="J33:N33" si="83">+IFERROR(J32/I32-1,"nm")</f>
        <v>-2.2550540492233484E-2</v>
      </c>
      <c r="K33" s="47">
        <f t="shared" si="83"/>
        <v>4.497660353630617E-2</v>
      </c>
      <c r="L33" s="47">
        <f t="shared" si="83"/>
        <v>0.1367758511151691</v>
      </c>
      <c r="M33" s="47">
        <f t="shared" si="83"/>
        <v>0.18375086677159502</v>
      </c>
      <c r="N33" s="47">
        <f t="shared" si="83"/>
        <v>4.0805239192272413E-2</v>
      </c>
      <c r="R33">
        <v>2024</v>
      </c>
      <c r="T33" s="69">
        <f t="shared" ref="T33:T36" si="84">_xlfn.FORECAST.ETS(R33,S25:S32,R25:R32)</f>
        <v>750.46981564588657</v>
      </c>
      <c r="V33">
        <v>2024</v>
      </c>
      <c r="X33" s="69">
        <f t="shared" ref="X33:X36" si="85">_xlfn.FORECAST.ETS(V33,W25:W32,V25:V32)</f>
        <v>2751.4108776049807</v>
      </c>
    </row>
    <row r="34" spans="1:24" x14ac:dyDescent="0.3">
      <c r="A34" s="46" t="s">
        <v>132</v>
      </c>
      <c r="B34" s="47">
        <f t="shared" ref="B34:H34" si="86">+IFERROR(B32/B$18,"nm")</f>
        <v>0.27409024745269289</v>
      </c>
      <c r="C34" s="47">
        <f t="shared" si="86"/>
        <v>0.26388512598211866</v>
      </c>
      <c r="D34" s="47">
        <f t="shared" si="86"/>
        <v>0.26386698212407994</v>
      </c>
      <c r="E34" s="47">
        <f t="shared" si="86"/>
        <v>0.25311342982160889</v>
      </c>
      <c r="F34" s="47">
        <f t="shared" si="86"/>
        <v>0.25619418941013711</v>
      </c>
      <c r="G34" s="47">
        <f t="shared" si="86"/>
        <v>0.2103700635183651</v>
      </c>
      <c r="H34" s="47">
        <f t="shared" si="86"/>
        <v>0.30380115256999823</v>
      </c>
      <c r="I34" s="47">
        <f>+IFERROR(I32/I$18,"nm")</f>
        <v>0.28540293140086087</v>
      </c>
      <c r="J34" s="47">
        <f t="shared" ref="J34:N34" si="87">+IFERROR(J32/J$18,"nm")</f>
        <v>0.28671676719683675</v>
      </c>
      <c r="K34" s="47">
        <f t="shared" si="87"/>
        <v>0.28762718212189564</v>
      </c>
      <c r="L34" s="47">
        <f t="shared" si="87"/>
        <v>0.30532576902722136</v>
      </c>
      <c r="M34" s="47">
        <f t="shared" si="87"/>
        <v>0.32905961433033204</v>
      </c>
      <c r="N34" s="47">
        <f t="shared" si="87"/>
        <v>0.33923518756827381</v>
      </c>
      <c r="R34">
        <v>2025</v>
      </c>
      <c r="T34" s="69">
        <f t="shared" si="84"/>
        <v>723.43769411432606</v>
      </c>
      <c r="V34">
        <v>2025</v>
      </c>
      <c r="X34" s="69">
        <f t="shared" si="85"/>
        <v>2674.7401822659322</v>
      </c>
    </row>
    <row r="35" spans="1:24" x14ac:dyDescent="0.3">
      <c r="A35" s="9" t="s">
        <v>133</v>
      </c>
      <c r="B35" s="9">
        <f>Historicals!B198</f>
        <v>121</v>
      </c>
      <c r="C35" s="9">
        <f>Historicals!C198</f>
        <v>133</v>
      </c>
      <c r="D35" s="9">
        <f>Historicals!D198</f>
        <v>140</v>
      </c>
      <c r="E35" s="9">
        <f>Historicals!E198</f>
        <v>160</v>
      </c>
      <c r="F35" s="9">
        <f>Historicals!F198</f>
        <v>149</v>
      </c>
      <c r="G35" s="9">
        <f>Historicals!G198</f>
        <v>148</v>
      </c>
      <c r="H35" s="9">
        <f>Historicals!H198</f>
        <v>130</v>
      </c>
      <c r="I35" s="9">
        <f>Historicals!I198</f>
        <v>124</v>
      </c>
      <c r="J35" s="76">
        <f>T204</f>
        <v>125.03689280663114</v>
      </c>
      <c r="K35" s="76">
        <f>T205</f>
        <v>120.34385909230718</v>
      </c>
      <c r="L35" s="76">
        <f>T206</f>
        <v>105.43765485009271</v>
      </c>
      <c r="M35" s="76">
        <f>T207</f>
        <v>87.300046522400024</v>
      </c>
      <c r="N35" s="76">
        <f>T208</f>
        <v>80.319959644285703</v>
      </c>
      <c r="R35">
        <v>2026</v>
      </c>
      <c r="T35" s="69">
        <f t="shared" si="84"/>
        <v>769.70736501842282</v>
      </c>
      <c r="V35">
        <v>2026</v>
      </c>
      <c r="X35" s="69">
        <f t="shared" si="85"/>
        <v>3571.1440075958258</v>
      </c>
    </row>
    <row r="36" spans="1:24" x14ac:dyDescent="0.3">
      <c r="A36" s="46" t="s">
        <v>130</v>
      </c>
      <c r="B36" s="47" t="str">
        <f t="shared" ref="B36" si="88">+IFERROR(B35/A35-1,"nm")</f>
        <v>nm</v>
      </c>
      <c r="C36" s="47">
        <f t="shared" ref="C36" si="89">+IFERROR(C35/B35-1,"nm")</f>
        <v>9.9173553719008156E-2</v>
      </c>
      <c r="D36" s="47">
        <f t="shared" ref="D36" si="90">+IFERROR(D35/C35-1,"nm")</f>
        <v>5.2631578947368363E-2</v>
      </c>
      <c r="E36" s="47">
        <f t="shared" ref="E36" si="91">+IFERROR(E35/D35-1,"nm")</f>
        <v>0.14285714285714279</v>
      </c>
      <c r="F36" s="47">
        <f t="shared" ref="F36" si="92">+IFERROR(F35/E35-1,"nm")</f>
        <v>-6.8749999999999978E-2</v>
      </c>
      <c r="G36" s="47">
        <f t="shared" ref="G36" si="93">+IFERROR(G35/F35-1,"nm")</f>
        <v>-6.7114093959731447E-3</v>
      </c>
      <c r="H36" s="47">
        <f t="shared" ref="H36" si="94">+IFERROR(H35/G35-1,"nm")</f>
        <v>-0.1216216216216216</v>
      </c>
      <c r="I36" s="47">
        <f>+IFERROR(I35/H35-1,"nm")</f>
        <v>-4.6153846153846101E-2</v>
      </c>
      <c r="J36" s="47">
        <f t="shared" ref="J36:N36" si="95">+IFERROR(J35/I35-1,"nm")</f>
        <v>8.3620387631544446E-3</v>
      </c>
      <c r="K36" s="47">
        <f t="shared" si="95"/>
        <v>-3.753319207621153E-2</v>
      </c>
      <c r="L36" s="47">
        <f t="shared" si="95"/>
        <v>-0.12386343893776075</v>
      </c>
      <c r="M36" s="47">
        <f t="shared" si="95"/>
        <v>-0.17202211442847493</v>
      </c>
      <c r="N36" s="47">
        <f t="shared" si="95"/>
        <v>-7.995513354421091E-2</v>
      </c>
      <c r="R36">
        <v>2027</v>
      </c>
      <c r="T36" s="69">
        <f t="shared" si="84"/>
        <v>750.91386389464378</v>
      </c>
      <c r="V36">
        <v>2027</v>
      </c>
      <c r="X36" s="69">
        <f t="shared" si="85"/>
        <v>3530.1680429999997</v>
      </c>
    </row>
    <row r="37" spans="1:24" x14ac:dyDescent="0.3">
      <c r="A37" s="46" t="s">
        <v>134</v>
      </c>
      <c r="B37" s="47">
        <f t="shared" ref="B37:H37" si="96">+IFERROR(B35/B$18,"nm")</f>
        <v>8.8064046579330417E-3</v>
      </c>
      <c r="C37" s="47">
        <f t="shared" si="96"/>
        <v>9.0083988079111346E-3</v>
      </c>
      <c r="D37" s="47">
        <f t="shared" si="96"/>
        <v>9.2008412197686646E-3</v>
      </c>
      <c r="E37" s="47">
        <f t="shared" si="96"/>
        <v>1.0770784247728038E-2</v>
      </c>
      <c r="F37" s="47">
        <f t="shared" si="96"/>
        <v>9.3698905798012821E-3</v>
      </c>
      <c r="G37" s="47">
        <f t="shared" si="96"/>
        <v>1.0218171775752554E-2</v>
      </c>
      <c r="H37" s="47">
        <f t="shared" si="96"/>
        <v>7.5673787764130628E-3</v>
      </c>
      <c r="I37" s="47">
        <f>+IFERROR(I35/I$18,"nm")</f>
        <v>6.7563886013185855E-3</v>
      </c>
      <c r="J37" s="47">
        <f t="shared" ref="J37:N37" si="97">+IFERROR(J35/J$18,"nm")</f>
        <v>7.0021507931757338E-3</v>
      </c>
      <c r="K37" s="47">
        <f t="shared" si="97"/>
        <v>6.4697498425418101E-3</v>
      </c>
      <c r="L37" s="47">
        <f t="shared" si="97"/>
        <v>5.2931961312187087E-3</v>
      </c>
      <c r="M37" s="47">
        <f t="shared" si="97"/>
        <v>3.9901345304132084E-3</v>
      </c>
      <c r="N37" s="47">
        <f t="shared" si="97"/>
        <v>3.6362470717031586E-3</v>
      </c>
    </row>
    <row r="38" spans="1:24" x14ac:dyDescent="0.3">
      <c r="A38" s="9" t="s">
        <v>135</v>
      </c>
      <c r="B38" s="9">
        <f>Historicals!B153</f>
        <v>3645</v>
      </c>
      <c r="C38" s="9">
        <f>Historicals!C153</f>
        <v>3763</v>
      </c>
      <c r="D38" s="9">
        <f>Historicals!D153</f>
        <v>3875</v>
      </c>
      <c r="E38" s="9">
        <f>Historicals!E153</f>
        <v>3600</v>
      </c>
      <c r="F38" s="9">
        <f>Historicals!F153</f>
        <v>3925</v>
      </c>
      <c r="G38" s="9">
        <f>Historicals!G153</f>
        <v>2899</v>
      </c>
      <c r="H38" s="9">
        <f>Historicals!H153</f>
        <v>5089</v>
      </c>
      <c r="I38" s="9">
        <f>Historicals!I153</f>
        <v>5114</v>
      </c>
      <c r="J38" s="76">
        <f>T219</f>
        <v>4994.8433760950502</v>
      </c>
      <c r="K38" s="76">
        <f>T220</f>
        <v>5229.8112348171217</v>
      </c>
      <c r="L38" s="76">
        <f>T221</f>
        <v>5976.4894556269555</v>
      </c>
      <c r="M38" s="76">
        <f>T222</f>
        <v>7112.1864421464688</v>
      </c>
      <c r="N38" s="76">
        <f>T223</f>
        <v>7412.9432972562499</v>
      </c>
      <c r="S38" s="72" t="s">
        <v>165</v>
      </c>
      <c r="W38" s="72" t="s">
        <v>196</v>
      </c>
    </row>
    <row r="39" spans="1:24" x14ac:dyDescent="0.3">
      <c r="A39" s="46" t="s">
        <v>130</v>
      </c>
      <c r="B39" s="47" t="str">
        <f t="shared" ref="B39" si="98">+IFERROR(B38/A38-1,"nm")</f>
        <v>nm</v>
      </c>
      <c r="C39" s="47">
        <f t="shared" ref="C39" si="99">+IFERROR(C38/B38-1,"nm")</f>
        <v>3.2373113854595292E-2</v>
      </c>
      <c r="D39" s="47">
        <f t="shared" ref="D39" si="100">+IFERROR(D38/C38-1,"nm")</f>
        <v>2.9763486579856391E-2</v>
      </c>
      <c r="E39" s="47">
        <f t="shared" ref="E39" si="101">+IFERROR(E38/D38-1,"nm")</f>
        <v>-7.096774193548383E-2</v>
      </c>
      <c r="F39" s="47">
        <f t="shared" ref="F39" si="102">+IFERROR(F38/E38-1,"nm")</f>
        <v>9.0277777777777679E-2</v>
      </c>
      <c r="G39" s="47">
        <f t="shared" ref="G39" si="103">+IFERROR(G38/F38-1,"nm")</f>
        <v>-0.26140127388535028</v>
      </c>
      <c r="H39" s="47">
        <f t="shared" ref="H39" si="104">+IFERROR(H38/G38-1,"nm")</f>
        <v>0.75543290789927564</v>
      </c>
      <c r="I39" s="47">
        <f>+IFERROR(I38/H38-1,"nm")</f>
        <v>4.9125564943997002E-3</v>
      </c>
      <c r="J39" s="47">
        <f t="shared" ref="J39:N39" si="105">+IFERROR(J38/I38-1,"nm")</f>
        <v>-2.3300082891073437E-2</v>
      </c>
      <c r="K39" s="47">
        <f t="shared" si="105"/>
        <v>4.704208741491489E-2</v>
      </c>
      <c r="L39" s="47">
        <f t="shared" si="105"/>
        <v>0.14277345534746511</v>
      </c>
      <c r="M39" s="47">
        <f t="shared" si="105"/>
        <v>0.19002743917672893</v>
      </c>
      <c r="N39" s="47">
        <f t="shared" si="105"/>
        <v>4.2287538094827104E-2</v>
      </c>
      <c r="R39" s="70" t="s">
        <v>164</v>
      </c>
      <c r="S39" s="70" t="s">
        <v>135</v>
      </c>
      <c r="T39" s="70" t="s">
        <v>166</v>
      </c>
      <c r="V39" s="70" t="s">
        <v>164</v>
      </c>
      <c r="W39" s="70" t="s">
        <v>197</v>
      </c>
      <c r="X39" s="70" t="s">
        <v>198</v>
      </c>
    </row>
    <row r="40" spans="1:24" x14ac:dyDescent="0.3">
      <c r="A40" s="46" t="s">
        <v>132</v>
      </c>
      <c r="B40" s="47">
        <f t="shared" ref="B40:H40" si="106">+IFERROR(B38/B$18,"nm")</f>
        <v>0.26528384279475981</v>
      </c>
      <c r="C40" s="47">
        <f t="shared" si="106"/>
        <v>0.25487672717420751</v>
      </c>
      <c r="D40" s="47">
        <f t="shared" si="106"/>
        <v>0.25466614090431128</v>
      </c>
      <c r="E40" s="47">
        <f t="shared" si="106"/>
        <v>0.24234264557388085</v>
      </c>
      <c r="F40" s="47">
        <f t="shared" si="106"/>
        <v>0.2468242988303358</v>
      </c>
      <c r="G40" s="47">
        <f t="shared" si="106"/>
        <v>0.20015189174261253</v>
      </c>
      <c r="H40" s="47">
        <f t="shared" si="106"/>
        <v>0.29623377379358518</v>
      </c>
      <c r="I40" s="47">
        <f>+IFERROR(I38/I$18,"nm")</f>
        <v>0.27864654279954232</v>
      </c>
      <c r="J40" s="47">
        <f t="shared" ref="J40:N40" si="107">+IFERROR(J38/J$18,"nm")</f>
        <v>0.27971461640366102</v>
      </c>
      <c r="K40" s="47">
        <f t="shared" si="107"/>
        <v>0.28115743227935386</v>
      </c>
      <c r="L40" s="47">
        <f t="shared" si="107"/>
        <v>0.3000325728960026</v>
      </c>
      <c r="M40" s="47">
        <f t="shared" si="107"/>
        <v>0.32506947979991879</v>
      </c>
      <c r="N40" s="47">
        <f t="shared" si="107"/>
        <v>0.33559894049657069</v>
      </c>
      <c r="R40">
        <v>2015</v>
      </c>
      <c r="S40">
        <v>4233</v>
      </c>
      <c r="V40">
        <v>2015</v>
      </c>
      <c r="W40">
        <v>7126</v>
      </c>
    </row>
    <row r="41" spans="1:24" x14ac:dyDescent="0.3">
      <c r="A41" s="9" t="s">
        <v>136</v>
      </c>
      <c r="B41" s="9">
        <f>Historicals!B183</f>
        <v>208</v>
      </c>
      <c r="C41" s="9">
        <f>Historicals!C183</f>
        <v>242</v>
      </c>
      <c r="D41" s="9">
        <f>Historicals!D183</f>
        <v>223</v>
      </c>
      <c r="E41" s="9">
        <f>Historicals!E183</f>
        <v>196</v>
      </c>
      <c r="F41" s="9">
        <f>Historicals!F183</f>
        <v>117</v>
      </c>
      <c r="G41" s="9">
        <f>Historicals!G183</f>
        <v>110</v>
      </c>
      <c r="H41" s="9">
        <f>Historicals!H183</f>
        <v>98</v>
      </c>
      <c r="I41" s="9">
        <f>Historicals!I183</f>
        <v>146</v>
      </c>
      <c r="J41" s="76">
        <f>T234</f>
        <v>75.492040229969177</v>
      </c>
      <c r="K41" s="76">
        <f>T235</f>
        <v>63.061043897693985</v>
      </c>
      <c r="L41" s="76">
        <f>T236</f>
        <v>88.908831294688426</v>
      </c>
      <c r="M41" s="76">
        <f>T237</f>
        <v>82.227198310830545</v>
      </c>
      <c r="N41" s="76">
        <f>T238</f>
        <v>178.17726527857144</v>
      </c>
      <c r="R41">
        <v>2016</v>
      </c>
      <c r="S41">
        <v>4642</v>
      </c>
      <c r="V41">
        <v>2016</v>
      </c>
      <c r="W41">
        <v>7315</v>
      </c>
    </row>
    <row r="42" spans="1:24" x14ac:dyDescent="0.3">
      <c r="A42" s="46" t="s">
        <v>130</v>
      </c>
      <c r="B42" s="47" t="str">
        <f t="shared" ref="B42" si="108">+IFERROR(B41/A41-1,"nm")</f>
        <v>nm</v>
      </c>
      <c r="C42" s="47">
        <f t="shared" ref="C42" si="109">+IFERROR(C41/B41-1,"nm")</f>
        <v>0.16346153846153855</v>
      </c>
      <c r="D42" s="47">
        <f t="shared" ref="D42" si="110">+IFERROR(D41/C41-1,"nm")</f>
        <v>-7.8512396694214837E-2</v>
      </c>
      <c r="E42" s="47">
        <f t="shared" ref="E42" si="111">+IFERROR(E41/D41-1,"nm")</f>
        <v>-0.12107623318385652</v>
      </c>
      <c r="F42" s="47">
        <f t="shared" ref="F42" si="112">+IFERROR(F41/E41-1,"nm")</f>
        <v>-0.40306122448979587</v>
      </c>
      <c r="G42" s="47">
        <f t="shared" ref="G42" si="113">+IFERROR(G41/F41-1,"nm")</f>
        <v>-5.9829059829059839E-2</v>
      </c>
      <c r="H42" s="47">
        <f t="shared" ref="H42" si="114">+IFERROR(H41/G41-1,"nm")</f>
        <v>-0.10909090909090913</v>
      </c>
      <c r="I42" s="47">
        <f>+IFERROR(I41/H41-1,"nm")</f>
        <v>0.48979591836734704</v>
      </c>
      <c r="J42" s="47">
        <f t="shared" ref="J42:N42" si="115">+IFERROR(J41/I41-1,"nm")</f>
        <v>-0.482931231301581</v>
      </c>
      <c r="K42" s="47">
        <f t="shared" si="115"/>
        <v>-0.16466631838809775</v>
      </c>
      <c r="L42" s="47">
        <f t="shared" si="115"/>
        <v>0.40988518107832395</v>
      </c>
      <c r="M42" s="47">
        <f t="shared" si="115"/>
        <v>-7.5151510671775723E-2</v>
      </c>
      <c r="N42" s="47">
        <f t="shared" si="115"/>
        <v>1.1668896537741191</v>
      </c>
      <c r="R42">
        <v>2017</v>
      </c>
      <c r="S42">
        <v>4945</v>
      </c>
      <c r="V42">
        <v>2017</v>
      </c>
      <c r="W42">
        <v>7970</v>
      </c>
    </row>
    <row r="43" spans="1:24" x14ac:dyDescent="0.3">
      <c r="A43" s="46" t="s">
        <v>134</v>
      </c>
      <c r="B43" s="47">
        <f t="shared" ref="B43:H43" si="116">+IFERROR(B41/B$18,"nm")</f>
        <v>1.5138282387190683E-2</v>
      </c>
      <c r="C43" s="47">
        <f t="shared" si="116"/>
        <v>1.6391221891086428E-2</v>
      </c>
      <c r="D43" s="47">
        <f t="shared" si="116"/>
        <v>1.4655625657202945E-2</v>
      </c>
      <c r="E43" s="47">
        <f t="shared" si="116"/>
        <v>1.3194210703466847E-2</v>
      </c>
      <c r="F43" s="47">
        <f t="shared" si="116"/>
        <v>7.3575650861526856E-3</v>
      </c>
      <c r="G43" s="47">
        <f t="shared" si="116"/>
        <v>7.5945871306268989E-3</v>
      </c>
      <c r="H43" s="47">
        <f t="shared" si="116"/>
        <v>5.7046393852960009E-3</v>
      </c>
      <c r="I43" s="47">
        <f>+IFERROR(I41/I$18,"nm")</f>
        <v>7.9551027080041418E-3</v>
      </c>
      <c r="J43" s="47">
        <f t="shared" ref="J43:N43" si="117">+IFERROR(J41/J$18,"nm")</f>
        <v>4.2276054491550766E-3</v>
      </c>
      <c r="K43" s="47">
        <f t="shared" si="117"/>
        <v>3.3901952447335797E-3</v>
      </c>
      <c r="L43" s="47">
        <f t="shared" si="117"/>
        <v>4.4634137823846695E-3</v>
      </c>
      <c r="M43" s="47">
        <f t="shared" si="117"/>
        <v>3.7582750111707459E-3</v>
      </c>
      <c r="N43" s="47">
        <f t="shared" si="117"/>
        <v>8.0664452768979492E-3</v>
      </c>
      <c r="R43">
        <v>2018</v>
      </c>
      <c r="S43">
        <v>4379</v>
      </c>
      <c r="V43">
        <v>2018</v>
      </c>
      <c r="W43">
        <v>9242</v>
      </c>
    </row>
    <row r="44" spans="1:24" x14ac:dyDescent="0.3">
      <c r="A44" s="43" t="str">
        <f>+Historicals!A118</f>
        <v>Europe, Middle East &amp; Africa</v>
      </c>
      <c r="B44" s="43"/>
      <c r="C44" s="43"/>
      <c r="D44" s="43"/>
      <c r="E44" s="43"/>
      <c r="F44" s="43"/>
      <c r="G44" s="43"/>
      <c r="H44" s="43"/>
      <c r="I44" s="43"/>
      <c r="J44" s="39"/>
      <c r="K44" s="39"/>
      <c r="L44" s="39"/>
      <c r="M44" s="39"/>
      <c r="N44" s="39"/>
      <c r="R44">
        <v>2019</v>
      </c>
      <c r="S44">
        <v>4850</v>
      </c>
      <c r="V44">
        <v>2019</v>
      </c>
      <c r="W44">
        <v>9812</v>
      </c>
    </row>
    <row r="45" spans="1:24" x14ac:dyDescent="0.3">
      <c r="A45" s="9" t="s">
        <v>137</v>
      </c>
      <c r="B45" s="9">
        <f>Historicals!B130+Historicals!B134</f>
        <v>7126</v>
      </c>
      <c r="C45" s="9">
        <f>Historicals!C130+Historicals!C134</f>
        <v>7315</v>
      </c>
      <c r="D45" s="9">
        <f>Historicals!D118</f>
        <v>7970</v>
      </c>
      <c r="E45" s="9">
        <f>Historicals!E118</f>
        <v>9242</v>
      </c>
      <c r="F45" s="9">
        <f>Historicals!F118</f>
        <v>9812</v>
      </c>
      <c r="G45" s="9">
        <f>Historicals!G118</f>
        <v>9347</v>
      </c>
      <c r="H45" s="9">
        <f>Historicals!H118</f>
        <v>11456</v>
      </c>
      <c r="I45" s="9">
        <f>Historicals!I118</f>
        <v>12479</v>
      </c>
      <c r="J45" s="76">
        <f>X48</f>
        <v>12786.974144337795</v>
      </c>
      <c r="K45" s="76">
        <f>X49</f>
        <v>13759.733025906706</v>
      </c>
      <c r="L45" s="76">
        <f>X50</f>
        <v>14511.400318643307</v>
      </c>
      <c r="M45" s="76">
        <f>X51</f>
        <v>15770.569829587825</v>
      </c>
      <c r="N45" s="76">
        <f>X52</f>
        <v>16786.558671747498</v>
      </c>
      <c r="R45">
        <v>2020</v>
      </c>
      <c r="S45">
        <v>2976</v>
      </c>
      <c r="V45">
        <v>2020</v>
      </c>
      <c r="W45">
        <v>9347</v>
      </c>
    </row>
    <row r="46" spans="1:24" x14ac:dyDescent="0.3">
      <c r="A46" s="44" t="s">
        <v>130</v>
      </c>
      <c r="B46" s="47" t="str">
        <f t="shared" ref="B46" si="118">+IFERROR(B45/A45-1,"nm")</f>
        <v>nm</v>
      </c>
      <c r="C46" s="47">
        <f t="shared" ref="C46" si="119">+IFERROR(C45/B45-1,"nm")</f>
        <v>2.6522593320235766E-2</v>
      </c>
      <c r="D46" s="47">
        <f t="shared" ref="D46" si="120">+IFERROR(D45/C45-1,"nm")</f>
        <v>8.9542036910458034E-2</v>
      </c>
      <c r="E46" s="47">
        <f t="shared" ref="E46" si="121">+IFERROR(E45/D45-1,"nm")</f>
        <v>0.15959849435382689</v>
      </c>
      <c r="F46" s="47">
        <f t="shared" ref="F46" si="122">+IFERROR(F45/E45-1,"nm")</f>
        <v>6.1674962129409261E-2</v>
      </c>
      <c r="G46" s="47">
        <f t="shared" ref="G46" si="123">+IFERROR(G45/F45-1,"nm")</f>
        <v>-4.7390949857317621E-2</v>
      </c>
      <c r="H46" s="47">
        <f t="shared" ref="H46" si="124">+IFERROR(H45/G45-1,"nm")</f>
        <v>0.22563389322777372</v>
      </c>
      <c r="I46" s="47">
        <f>+IFERROR(I45/H45-1,"nm")</f>
        <v>8.9298184357541999E-2</v>
      </c>
      <c r="J46" s="47">
        <f t="shared" ref="J46:N46" si="125">+IFERROR(J45/I45-1,"nm")</f>
        <v>2.4679392927141164E-2</v>
      </c>
      <c r="K46" s="47">
        <f t="shared" si="125"/>
        <v>7.6074204154049863E-2</v>
      </c>
      <c r="L46" s="47">
        <f t="shared" si="125"/>
        <v>5.4628043387278558E-2</v>
      </c>
      <c r="M46" s="47">
        <f t="shared" si="125"/>
        <v>8.677105470840174E-2</v>
      </c>
      <c r="N46" s="47">
        <f t="shared" si="125"/>
        <v>6.4423090169737129E-2</v>
      </c>
      <c r="R46">
        <v>2021</v>
      </c>
      <c r="S46">
        <v>6923</v>
      </c>
      <c r="V46">
        <v>2021</v>
      </c>
      <c r="W46">
        <v>11456</v>
      </c>
    </row>
    <row r="47" spans="1:24" x14ac:dyDescent="0.3">
      <c r="A47" s="45" t="s">
        <v>114</v>
      </c>
      <c r="B47" s="3">
        <f>Historicals!B130+Historicals!B134</f>
        <v>7126</v>
      </c>
      <c r="C47" s="3">
        <f>Historicals!C130+Historicals!C134</f>
        <v>7315</v>
      </c>
      <c r="D47" s="3">
        <f>Historicals!D119</f>
        <v>5192</v>
      </c>
      <c r="E47" s="3">
        <f>Historicals!E119</f>
        <v>5875</v>
      </c>
      <c r="F47" s="3">
        <f>Historicals!F119</f>
        <v>6293</v>
      </c>
      <c r="G47" s="3">
        <f>Historicals!G119</f>
        <v>5892</v>
      </c>
      <c r="H47" s="3">
        <f>Historicals!H119</f>
        <v>6970</v>
      </c>
      <c r="I47" s="3">
        <f>Historicals!I119</f>
        <v>7388</v>
      </c>
      <c r="J47" s="69">
        <f>X64</f>
        <v>7003.5810508332142</v>
      </c>
      <c r="K47" s="69">
        <f>X65</f>
        <v>7533.7240465965806</v>
      </c>
      <c r="L47" s="69">
        <f>X66</f>
        <v>8291.8653149436486</v>
      </c>
      <c r="M47" s="69">
        <f>X67</f>
        <v>8955.69332649442</v>
      </c>
      <c r="N47" s="69">
        <f>X68</f>
        <v>9155.8065369357137</v>
      </c>
      <c r="R47">
        <v>2022</v>
      </c>
      <c r="S47">
        <v>6856</v>
      </c>
      <c r="V47">
        <v>2022</v>
      </c>
      <c r="W47">
        <v>12479</v>
      </c>
    </row>
    <row r="48" spans="1:24" x14ac:dyDescent="0.3">
      <c r="A48" s="44" t="s">
        <v>130</v>
      </c>
      <c r="B48" s="47" t="str">
        <f t="shared" ref="B48" si="126">+IFERROR(B47/A47-1,"nm")</f>
        <v>nm</v>
      </c>
      <c r="C48" s="47">
        <f t="shared" ref="C48" si="127">+IFERROR(C47/B47-1,"nm")</f>
        <v>2.6522593320235766E-2</v>
      </c>
      <c r="D48" s="47">
        <f t="shared" ref="D48" si="128">+IFERROR(D47/C47-1,"nm")</f>
        <v>-0.29022556390977439</v>
      </c>
      <c r="E48" s="47">
        <f t="shared" ref="E48" si="129">+IFERROR(E47/D47-1,"nm")</f>
        <v>0.1315485362095532</v>
      </c>
      <c r="F48" s="47">
        <f t="shared" ref="F48" si="130">+IFERROR(F47/E47-1,"nm")</f>
        <v>7.1148936170212673E-2</v>
      </c>
      <c r="G48" s="47">
        <f t="shared" ref="G48" si="131">+IFERROR(G47/F47-1,"nm")</f>
        <v>-6.3721595423486432E-2</v>
      </c>
      <c r="H48" s="47">
        <f t="shared" ref="H48" si="132">+IFERROR(H47/G47-1,"nm")</f>
        <v>0.18295994568907004</v>
      </c>
      <c r="I48" s="47">
        <f>+IFERROR(I47/H47-1,"nm")</f>
        <v>5.9971305595408975E-2</v>
      </c>
      <c r="J48" s="47">
        <f t="shared" ref="J48:N48" si="133">+IFERROR(J47/I47-1,"nm")</f>
        <v>-5.2032884294367365E-2</v>
      </c>
      <c r="K48" s="47">
        <f t="shared" si="133"/>
        <v>7.5695989225439853E-2</v>
      </c>
      <c r="L48" s="47">
        <f t="shared" si="133"/>
        <v>0.10063300217235382</v>
      </c>
      <c r="M48" s="47">
        <f t="shared" si="133"/>
        <v>8.0057741694672391E-2</v>
      </c>
      <c r="N48" s="47">
        <f t="shared" si="133"/>
        <v>2.2344803818737491E-2</v>
      </c>
      <c r="R48">
        <v>2023</v>
      </c>
      <c r="T48" s="69">
        <f>_xlfn.FORECAST.ETS(R48,S40:S47,R40:R47)</f>
        <v>6536.1391050515313</v>
      </c>
      <c r="V48">
        <v>2023</v>
      </c>
      <c r="X48" s="69">
        <f>_xlfn.FORECAST.ETS(V48,W40:W47,V40:V47)</f>
        <v>12786.974144337795</v>
      </c>
    </row>
    <row r="49" spans="1:24" x14ac:dyDescent="0.3">
      <c r="A49" s="44" t="s">
        <v>138</v>
      </c>
      <c r="B49" s="47">
        <f>Historicals!B219</f>
        <v>0.14000000000000001</v>
      </c>
      <c r="C49" s="47">
        <f>Historicals!C219</f>
        <v>0.18</v>
      </c>
      <c r="D49" s="47">
        <f>Historicals!D219</f>
        <v>0.03</v>
      </c>
      <c r="E49" s="47">
        <f>Historicals!E219</f>
        <v>0.13</v>
      </c>
      <c r="F49" s="47">
        <f>Historicals!F219</f>
        <v>7.0000000000000007E-2</v>
      </c>
      <c r="G49" s="47">
        <f>Historicals!G219</f>
        <v>-0.06</v>
      </c>
      <c r="H49" s="47">
        <f>Historicals!H219</f>
        <v>0.18</v>
      </c>
      <c r="I49" s="47">
        <f>Historicals!I219</f>
        <v>0.09</v>
      </c>
      <c r="J49" s="56">
        <f>X128</f>
        <v>-3.7495920285024166E-2</v>
      </c>
      <c r="K49" s="56">
        <f>X129</f>
        <v>7.3115495577124032E-2</v>
      </c>
      <c r="L49" s="56">
        <f>X130</f>
        <v>8.6711854086906487E-2</v>
      </c>
      <c r="M49" s="56">
        <f>X131</f>
        <v>0.20720875318659993</v>
      </c>
      <c r="N49" s="56">
        <f>X132</f>
        <v>0.28032715660178581</v>
      </c>
      <c r="R49">
        <v>2024</v>
      </c>
      <c r="T49" s="69">
        <f t="shared" ref="T49:T52" si="134">_xlfn.FORECAST.ETS(R49,S41:S48,R41:R48)</f>
        <v>6977.2242320890609</v>
      </c>
      <c r="V49">
        <v>2024</v>
      </c>
      <c r="X49" s="69">
        <f t="shared" ref="X49:X52" si="135">_xlfn.FORECAST.ETS(V49,W41:W48,V41:V48)</f>
        <v>13759.733025906706</v>
      </c>
    </row>
    <row r="50" spans="1:24" x14ac:dyDescent="0.3">
      <c r="A50" s="44" t="s">
        <v>139</v>
      </c>
      <c r="B50" s="47" t="str">
        <f t="shared" ref="B50:H50" si="136">+IFERROR(B48-B49,"nm")</f>
        <v>nm</v>
      </c>
      <c r="C50" s="47">
        <f t="shared" si="136"/>
        <v>-0.15347740667976423</v>
      </c>
      <c r="D50" s="47">
        <f t="shared" si="136"/>
        <v>-0.32022556390977441</v>
      </c>
      <c r="E50" s="47">
        <f t="shared" si="136"/>
        <v>1.5485362095531974E-3</v>
      </c>
      <c r="F50" s="47">
        <f t="shared" si="136"/>
        <v>1.1489361702126666E-3</v>
      </c>
      <c r="G50" s="47">
        <f t="shared" si="136"/>
        <v>-3.7215954234864346E-3</v>
      </c>
      <c r="H50" s="47">
        <f t="shared" si="136"/>
        <v>2.9599456890700426E-3</v>
      </c>
      <c r="I50" s="47">
        <f>+IFERROR(I48-I49,"nm")</f>
        <v>-3.0028694404591022E-2</v>
      </c>
      <c r="J50" s="47">
        <f t="shared" ref="J50:N50" si="137">+IFERROR(J48-J49,"nm")</f>
        <v>-1.4536964009343199E-2</v>
      </c>
      <c r="K50" s="47">
        <f t="shared" si="137"/>
        <v>2.5804936483158208E-3</v>
      </c>
      <c r="L50" s="47">
        <f t="shared" si="137"/>
        <v>1.3921148085447338E-2</v>
      </c>
      <c r="M50" s="47">
        <f t="shared" si="137"/>
        <v>-0.12715101149192753</v>
      </c>
      <c r="N50" s="47">
        <f t="shared" si="137"/>
        <v>-0.25798235278304832</v>
      </c>
      <c r="R50">
        <v>2025</v>
      </c>
      <c r="T50" s="69">
        <f t="shared" si="134"/>
        <v>8258.3600861841078</v>
      </c>
      <c r="V50">
        <v>2025</v>
      </c>
      <c r="X50" s="69">
        <f t="shared" si="135"/>
        <v>14511.400318643307</v>
      </c>
    </row>
    <row r="51" spans="1:24" x14ac:dyDescent="0.3">
      <c r="A51" s="45" t="s">
        <v>115</v>
      </c>
      <c r="B51" s="3">
        <f>Historicals!B132+Historicals!B136</f>
        <v>2051</v>
      </c>
      <c r="C51" s="3">
        <f>Historicals!C132+Historicals!C136</f>
        <v>2091</v>
      </c>
      <c r="D51" s="3">
        <f>Historicals!D120</f>
        <v>2395</v>
      </c>
      <c r="E51" s="3">
        <f>Historicals!E120</f>
        <v>2940</v>
      </c>
      <c r="F51" s="3">
        <f>Historicals!F120</f>
        <v>3087</v>
      </c>
      <c r="G51" s="3">
        <f>Historicals!G120</f>
        <v>3053</v>
      </c>
      <c r="H51" s="3">
        <f>Historicals!H120</f>
        <v>3996</v>
      </c>
      <c r="I51" s="3">
        <f>Historicals!I120</f>
        <v>4527</v>
      </c>
      <c r="J51" s="69">
        <f>X144</f>
        <v>4616.1153793468302</v>
      </c>
      <c r="K51" s="69">
        <f>X145</f>
        <v>5122.5634911268507</v>
      </c>
      <c r="L51" s="69">
        <f>X146</f>
        <v>5585.8473125856208</v>
      </c>
      <c r="M51" s="69">
        <f>X147</f>
        <v>6150.196201521404</v>
      </c>
      <c r="N51" s="69">
        <f>X148</f>
        <v>6874.7065659985692</v>
      </c>
      <c r="R51">
        <v>2026</v>
      </c>
      <c r="T51" s="69">
        <f t="shared" si="134"/>
        <v>10323.151202540479</v>
      </c>
      <c r="V51">
        <v>2026</v>
      </c>
      <c r="X51" s="69">
        <f t="shared" si="135"/>
        <v>15770.569829587825</v>
      </c>
    </row>
    <row r="52" spans="1:24" x14ac:dyDescent="0.3">
      <c r="A52" s="44" t="s">
        <v>130</v>
      </c>
      <c r="B52" s="47" t="str">
        <f t="shared" ref="B52" si="138">+IFERROR(B51/A51-1,"nm")</f>
        <v>nm</v>
      </c>
      <c r="C52" s="47">
        <f t="shared" ref="C52" si="139">+IFERROR(C51/B51-1,"nm")</f>
        <v>1.9502681618722484E-2</v>
      </c>
      <c r="D52" s="47">
        <f t="shared" ref="D52" si="140">+IFERROR(D51/C51-1,"nm")</f>
        <v>0.14538498326159721</v>
      </c>
      <c r="E52" s="47">
        <f t="shared" ref="E52" si="141">+IFERROR(E51/D51-1,"nm")</f>
        <v>0.22755741127348639</v>
      </c>
      <c r="F52" s="47">
        <f t="shared" ref="F52" si="142">+IFERROR(F51/E51-1,"nm")</f>
        <v>5.0000000000000044E-2</v>
      </c>
      <c r="G52" s="47">
        <f t="shared" ref="G52" si="143">+IFERROR(G51/F51-1,"nm")</f>
        <v>-1.1013929381276322E-2</v>
      </c>
      <c r="H52" s="47">
        <f t="shared" ref="H52" si="144">+IFERROR(H51/G51-1,"nm")</f>
        <v>0.30887651490337364</v>
      </c>
      <c r="I52" s="47">
        <f>+IFERROR(I51/H51-1,"nm")</f>
        <v>0.13288288288288297</v>
      </c>
      <c r="J52" s="47">
        <f t="shared" ref="J52:N52" si="145">+IFERROR(J51/I51-1,"nm")</f>
        <v>1.968530579784189E-2</v>
      </c>
      <c r="K52" s="47">
        <f t="shared" si="145"/>
        <v>0.10971305311083479</v>
      </c>
      <c r="L52" s="47">
        <f t="shared" si="145"/>
        <v>9.0439839791396581E-2</v>
      </c>
      <c r="M52" s="47">
        <f t="shared" si="145"/>
        <v>0.10103192181143839</v>
      </c>
      <c r="N52" s="47">
        <f t="shared" si="145"/>
        <v>0.11780280510367125</v>
      </c>
      <c r="R52">
        <v>2027</v>
      </c>
      <c r="T52" s="69">
        <f t="shared" si="134"/>
        <v>10831.287617895357</v>
      </c>
      <c r="V52">
        <v>2027</v>
      </c>
      <c r="X52" s="69">
        <f t="shared" si="135"/>
        <v>16786.558671747498</v>
      </c>
    </row>
    <row r="53" spans="1:24" x14ac:dyDescent="0.3">
      <c r="A53" s="44" t="s">
        <v>138</v>
      </c>
      <c r="B53" s="47">
        <f>Historicals!B220</f>
        <v>0.04</v>
      </c>
      <c r="C53" s="47">
        <f>Historicals!C220</f>
        <v>0.02</v>
      </c>
      <c r="D53" s="47">
        <f>Historicals!D220</f>
        <v>0.11</v>
      </c>
      <c r="E53" s="47">
        <f>Historicals!E220</f>
        <v>0.23</v>
      </c>
      <c r="F53" s="47">
        <f>Historicals!F220</f>
        <v>0.05</v>
      </c>
      <c r="G53" s="47">
        <f>Historicals!G220</f>
        <v>-0.01</v>
      </c>
      <c r="H53" s="47">
        <f>Historicals!H220</f>
        <v>0.31</v>
      </c>
      <c r="I53" s="47">
        <f>Historicals!I220</f>
        <v>0.16</v>
      </c>
      <c r="J53" s="56">
        <f>X159</f>
        <v>0.20670951247191804</v>
      </c>
      <c r="K53" s="56">
        <f>X160</f>
        <v>0.18775696859070384</v>
      </c>
      <c r="L53" s="56">
        <f>X161</f>
        <v>0.20751947434717499</v>
      </c>
      <c r="M53" s="56">
        <f>X162</f>
        <v>0.27697443421055645</v>
      </c>
      <c r="N53" s="56">
        <f>X163</f>
        <v>0.53239404027464277</v>
      </c>
    </row>
    <row r="54" spans="1:24" x14ac:dyDescent="0.3">
      <c r="A54" s="44" t="s">
        <v>139</v>
      </c>
      <c r="B54" s="47" t="str">
        <f t="shared" ref="B54:H54" si="146">+IFERROR(B52-B53,"nm")</f>
        <v>nm</v>
      </c>
      <c r="C54" s="47">
        <f t="shared" si="146"/>
        <v>-4.9731838127751657E-4</v>
      </c>
      <c r="D54" s="47">
        <f t="shared" si="146"/>
        <v>3.5384983261597211E-2</v>
      </c>
      <c r="E54" s="47">
        <f t="shared" si="146"/>
        <v>-2.4425887265136226E-3</v>
      </c>
      <c r="F54" s="47">
        <f t="shared" si="146"/>
        <v>4.163336342344337E-17</v>
      </c>
      <c r="G54" s="47">
        <f t="shared" si="146"/>
        <v>-1.0139293812763215E-3</v>
      </c>
      <c r="H54" s="47">
        <f t="shared" si="146"/>
        <v>-1.1234850966263532E-3</v>
      </c>
      <c r="I54" s="47">
        <f>+IFERROR(I52-I53,"nm")</f>
        <v>-2.7117117117117034E-2</v>
      </c>
      <c r="J54" s="47">
        <f t="shared" ref="J54:N54" si="147">+IFERROR(J52-J53,"nm")</f>
        <v>-0.18702420667407615</v>
      </c>
      <c r="K54" s="47">
        <f t="shared" si="147"/>
        <v>-7.8043915479869053E-2</v>
      </c>
      <c r="L54" s="47">
        <f t="shared" si="147"/>
        <v>-0.11707963455577841</v>
      </c>
      <c r="M54" s="47">
        <f t="shared" si="147"/>
        <v>-0.17594251239911807</v>
      </c>
      <c r="N54" s="47">
        <f t="shared" si="147"/>
        <v>-0.41459123517097152</v>
      </c>
      <c r="S54" s="72" t="s">
        <v>167</v>
      </c>
      <c r="W54" s="72" t="s">
        <v>199</v>
      </c>
    </row>
    <row r="55" spans="1:24" x14ac:dyDescent="0.3">
      <c r="A55" s="45" t="s">
        <v>116</v>
      </c>
      <c r="B55" s="3">
        <f>Historicals!B133+Historicals!B137</f>
        <v>372</v>
      </c>
      <c r="C55" s="3">
        <f>Historicals!C133+Historicals!C137</f>
        <v>357</v>
      </c>
      <c r="D55" s="3">
        <f>Historicals!D121</f>
        <v>383</v>
      </c>
      <c r="E55" s="3">
        <f>Historicals!E121</f>
        <v>427</v>
      </c>
      <c r="F55" s="3">
        <f>Historicals!F121</f>
        <v>432</v>
      </c>
      <c r="G55" s="3">
        <f>Historicals!G121</f>
        <v>402</v>
      </c>
      <c r="H55" s="3">
        <f>Historicals!H121</f>
        <v>490</v>
      </c>
      <c r="I55" s="3">
        <f>Historicals!I121</f>
        <v>564</v>
      </c>
      <c r="J55" s="69">
        <f>X174</f>
        <v>545.37384251800177</v>
      </c>
      <c r="K55" s="69">
        <f>X175</f>
        <v>588.0703533978525</v>
      </c>
      <c r="L55" s="69">
        <f>X176</f>
        <v>633.68769111402264</v>
      </c>
      <c r="M55" s="69">
        <f>X177</f>
        <v>688.89200338094815</v>
      </c>
      <c r="N55" s="69">
        <f>X178</f>
        <v>806.34517086892913</v>
      </c>
      <c r="R55" s="70" t="s">
        <v>158</v>
      </c>
      <c r="S55" s="70" t="s">
        <v>168</v>
      </c>
      <c r="T55" s="70" t="s">
        <v>169</v>
      </c>
      <c r="V55" s="70" t="s">
        <v>164</v>
      </c>
      <c r="W55" s="70" t="s">
        <v>200</v>
      </c>
      <c r="X55" s="70" t="s">
        <v>201</v>
      </c>
    </row>
    <row r="56" spans="1:24" x14ac:dyDescent="0.3">
      <c r="A56" s="44" t="s">
        <v>130</v>
      </c>
      <c r="B56" s="47" t="str">
        <f t="shared" ref="B56" si="148">+IFERROR(B55/A55-1,"nm")</f>
        <v>nm</v>
      </c>
      <c r="C56" s="47">
        <f t="shared" ref="C56" si="149">+IFERROR(C55/B55-1,"nm")</f>
        <v>-4.0322580645161255E-2</v>
      </c>
      <c r="D56" s="47">
        <f t="shared" ref="D56" si="150">+IFERROR(D55/C55-1,"nm")</f>
        <v>7.2829131652661028E-2</v>
      </c>
      <c r="E56" s="47">
        <f t="shared" ref="E56" si="151">+IFERROR(E55/D55-1,"nm")</f>
        <v>0.11488250652741505</v>
      </c>
      <c r="F56" s="47">
        <f t="shared" ref="F56" si="152">+IFERROR(F55/E55-1,"nm")</f>
        <v>1.1709601873536313E-2</v>
      </c>
      <c r="G56" s="47">
        <f t="shared" ref="G56" si="153">+IFERROR(G55/F55-1,"nm")</f>
        <v>-6.944444444444442E-2</v>
      </c>
      <c r="H56" s="47">
        <f t="shared" ref="H56" si="154">+IFERROR(H55/G55-1,"nm")</f>
        <v>0.21890547263681581</v>
      </c>
      <c r="I56" s="47">
        <f>+IFERROR(I55/H55-1,"nm")</f>
        <v>0.15102040816326534</v>
      </c>
      <c r="J56" s="47">
        <f t="shared" ref="J56:N56" si="155">+IFERROR(J55/I55-1,"nm")</f>
        <v>-3.302510191843655E-2</v>
      </c>
      <c r="K56" s="47">
        <f t="shared" si="155"/>
        <v>7.8288519821046343E-2</v>
      </c>
      <c r="L56" s="47">
        <f t="shared" si="155"/>
        <v>7.7571225028765012E-2</v>
      </c>
      <c r="M56" s="47">
        <f t="shared" si="155"/>
        <v>8.7115961128858777E-2</v>
      </c>
      <c r="N56" s="47">
        <f t="shared" si="155"/>
        <v>0.17049576263266752</v>
      </c>
      <c r="R56">
        <v>2015</v>
      </c>
      <c r="S56" s="60">
        <v>0.13700000000000001</v>
      </c>
      <c r="V56">
        <v>2015</v>
      </c>
      <c r="W56">
        <v>7126</v>
      </c>
    </row>
    <row r="57" spans="1:24" x14ac:dyDescent="0.3">
      <c r="A57" s="44" t="s">
        <v>138</v>
      </c>
      <c r="B57" s="47">
        <f>Historicals!B221</f>
        <v>0.08</v>
      </c>
      <c r="C57" s="47">
        <f>Historicals!C221</f>
        <v>-0.04</v>
      </c>
      <c r="D57" s="47">
        <f>Historicals!D221</f>
        <v>0.02</v>
      </c>
      <c r="E57" s="47">
        <f>Historicals!E221</f>
        <v>0.11</v>
      </c>
      <c r="F57" s="47">
        <f>Historicals!F221</f>
        <v>0.01</v>
      </c>
      <c r="G57" s="47">
        <f>Historicals!G221</f>
        <v>-7.0000000000000007E-2</v>
      </c>
      <c r="H57" s="47">
        <f>Historicals!H221</f>
        <v>0.22</v>
      </c>
      <c r="I57" s="47">
        <f>Historicals!I221</f>
        <v>0.17</v>
      </c>
      <c r="J57" s="56">
        <f>X189</f>
        <v>0.1596005800341532</v>
      </c>
      <c r="K57" s="56">
        <f>X190</f>
        <v>0.20328792044429778</v>
      </c>
      <c r="L57" s="56">
        <f>X191</f>
        <v>0.26041383995036016</v>
      </c>
      <c r="M57" s="56">
        <f>X192</f>
        <v>0.34534876317882446</v>
      </c>
      <c r="N57" s="56">
        <f>X193</f>
        <v>0.595467158725</v>
      </c>
      <c r="R57">
        <v>2016</v>
      </c>
      <c r="S57" s="60">
        <v>0.14299999999999999</v>
      </c>
      <c r="V57">
        <v>2016</v>
      </c>
      <c r="W57">
        <v>7315</v>
      </c>
    </row>
    <row r="58" spans="1:24" x14ac:dyDescent="0.3">
      <c r="A58" s="44" t="s">
        <v>139</v>
      </c>
      <c r="B58" s="47" t="str">
        <f t="shared" ref="B58:H58" si="156">+IFERROR(B56-B57,"nm")</f>
        <v>nm</v>
      </c>
      <c r="C58" s="47">
        <f t="shared" si="156"/>
        <v>-3.2258064516125368E-4</v>
      </c>
      <c r="D58" s="47">
        <f t="shared" si="156"/>
        <v>5.2829131652661024E-2</v>
      </c>
      <c r="E58" s="47">
        <f t="shared" si="156"/>
        <v>4.8825065274150509E-3</v>
      </c>
      <c r="F58" s="47">
        <f t="shared" si="156"/>
        <v>1.7096018735363126E-3</v>
      </c>
      <c r="G58" s="47">
        <f t="shared" si="156"/>
        <v>5.5555555555558689E-4</v>
      </c>
      <c r="H58" s="47">
        <f t="shared" si="156"/>
        <v>-1.094527363184189E-3</v>
      </c>
      <c r="I58" s="47">
        <f>+IFERROR(I56-I57,"nm")</f>
        <v>-1.8979591836734672E-2</v>
      </c>
      <c r="J58" s="47">
        <f t="shared" ref="J58:N58" si="157">+IFERROR(J56-J57,"nm")</f>
        <v>-0.19262568195258975</v>
      </c>
      <c r="K58" s="47">
        <f t="shared" si="157"/>
        <v>-0.12499940062325143</v>
      </c>
      <c r="L58" s="47">
        <f t="shared" si="157"/>
        <v>-0.18284261492159515</v>
      </c>
      <c r="M58" s="47">
        <f t="shared" si="157"/>
        <v>-0.25823280204996568</v>
      </c>
      <c r="N58" s="47">
        <f t="shared" si="157"/>
        <v>-0.42497139609233248</v>
      </c>
      <c r="R58">
        <v>2017</v>
      </c>
      <c r="S58" s="60">
        <v>0.14199999999999999</v>
      </c>
      <c r="V58">
        <v>2017</v>
      </c>
      <c r="W58">
        <v>5192</v>
      </c>
    </row>
    <row r="59" spans="1:24" x14ac:dyDescent="0.3">
      <c r="A59" s="9" t="s">
        <v>131</v>
      </c>
      <c r="B59" s="48">
        <f t="shared" ref="B59:H59" si="158">+B65+B62</f>
        <v>1611</v>
      </c>
      <c r="C59" s="48">
        <f t="shared" si="158"/>
        <v>1872</v>
      </c>
      <c r="D59" s="48">
        <f t="shared" si="158"/>
        <v>1613</v>
      </c>
      <c r="E59" s="48">
        <f t="shared" si="158"/>
        <v>1703</v>
      </c>
      <c r="F59" s="48">
        <f t="shared" si="158"/>
        <v>2106</v>
      </c>
      <c r="G59" s="48">
        <f t="shared" si="158"/>
        <v>1673</v>
      </c>
      <c r="H59" s="48">
        <f t="shared" si="158"/>
        <v>2571</v>
      </c>
      <c r="I59" s="48">
        <f>+I65+I62</f>
        <v>3427</v>
      </c>
      <c r="J59" s="76">
        <f>J62+J65</f>
        <v>3061.0747181064808</v>
      </c>
      <c r="K59" s="76">
        <f t="shared" ref="K59:N59" si="159">K62+K65</f>
        <v>3709.8959886493003</v>
      </c>
      <c r="L59" s="76">
        <f t="shared" si="159"/>
        <v>4139.0066830713577</v>
      </c>
      <c r="M59" s="76">
        <f t="shared" si="159"/>
        <v>4925.4219776388409</v>
      </c>
      <c r="N59" s="76">
        <f t="shared" si="159"/>
        <v>5851.036161796068</v>
      </c>
      <c r="R59">
        <v>2018</v>
      </c>
      <c r="S59" s="60">
        <v>0.11899999999999999</v>
      </c>
      <c r="V59">
        <v>2018</v>
      </c>
      <c r="W59">
        <v>5875</v>
      </c>
    </row>
    <row r="60" spans="1:24" x14ac:dyDescent="0.3">
      <c r="A60" s="46" t="s">
        <v>130</v>
      </c>
      <c r="B60" s="47" t="str">
        <f t="shared" ref="B60" si="160">+IFERROR(B59/A59-1,"nm")</f>
        <v>nm</v>
      </c>
      <c r="C60" s="47">
        <f t="shared" ref="C60" si="161">+IFERROR(C59/B59-1,"nm")</f>
        <v>0.16201117318435765</v>
      </c>
      <c r="D60" s="47">
        <f t="shared" ref="D60" si="162">+IFERROR(D59/C59-1,"nm")</f>
        <v>-0.13835470085470081</v>
      </c>
      <c r="E60" s="47">
        <f t="shared" ref="E60" si="163">+IFERROR(E59/D59-1,"nm")</f>
        <v>5.5796652200867936E-2</v>
      </c>
      <c r="F60" s="47">
        <f t="shared" ref="F60" si="164">+IFERROR(F59/E59-1,"nm")</f>
        <v>0.23664122137404586</v>
      </c>
      <c r="G60" s="47">
        <f t="shared" ref="G60" si="165">+IFERROR(G59/F59-1,"nm")</f>
        <v>-0.20560303893637222</v>
      </c>
      <c r="H60" s="47">
        <f t="shared" ref="H60" si="166">+IFERROR(H59/G59-1,"nm")</f>
        <v>0.53676031081888831</v>
      </c>
      <c r="I60" s="47">
        <f>+IFERROR(I59/H59-1,"nm")</f>
        <v>0.33294437961882539</v>
      </c>
      <c r="J60" s="47">
        <f t="shared" ref="J60:N60" si="167">+IFERROR(J59/I59-1,"nm")</f>
        <v>-0.10677714674453431</v>
      </c>
      <c r="K60" s="47">
        <f t="shared" si="167"/>
        <v>0.21195865187641272</v>
      </c>
      <c r="L60" s="47">
        <f t="shared" si="167"/>
        <v>0.11566650270922763</v>
      </c>
      <c r="M60" s="47">
        <f t="shared" si="167"/>
        <v>0.19000097240334046</v>
      </c>
      <c r="N60" s="47">
        <f t="shared" si="167"/>
        <v>0.18792586469940398</v>
      </c>
      <c r="R60">
        <v>2019</v>
      </c>
      <c r="S60" s="60">
        <v>0.123</v>
      </c>
      <c r="V60">
        <v>2019</v>
      </c>
      <c r="W60">
        <v>6293</v>
      </c>
    </row>
    <row r="61" spans="1:24" x14ac:dyDescent="0.3">
      <c r="A61" s="46" t="s">
        <v>132</v>
      </c>
      <c r="B61" s="47">
        <f t="shared" ref="B61:H61" si="168">+IFERROR(B59/B$18,"nm")</f>
        <v>0.11724890829694323</v>
      </c>
      <c r="C61" s="47">
        <f t="shared" si="168"/>
        <v>0.12679490652939582</v>
      </c>
      <c r="D61" s="47">
        <f t="shared" si="168"/>
        <v>0.10600683491062039</v>
      </c>
      <c r="E61" s="47">
        <f t="shared" si="168"/>
        <v>0.11464153483675531</v>
      </c>
      <c r="F61" s="47">
        <f t="shared" si="168"/>
        <v>0.13243617155074833</v>
      </c>
      <c r="G61" s="47">
        <f t="shared" si="168"/>
        <v>0.11550676608671638</v>
      </c>
      <c r="H61" s="47">
        <f t="shared" si="168"/>
        <v>0.14965946795506141</v>
      </c>
      <c r="I61" s="47">
        <f>+IFERROR(I59/I$18,"nm")</f>
        <v>0.18672696561869995</v>
      </c>
      <c r="J61" s="47">
        <f t="shared" ref="J61:N61" si="169">+IFERROR(J59/J$18,"nm")</f>
        <v>0.17142226013651191</v>
      </c>
      <c r="K61" s="47">
        <f t="shared" si="169"/>
        <v>0.19944598062124635</v>
      </c>
      <c r="L61" s="47">
        <f t="shared" si="169"/>
        <v>0.20778700164633285</v>
      </c>
      <c r="M61" s="47">
        <f t="shared" si="169"/>
        <v>0.22512125815179412</v>
      </c>
      <c r="N61" s="47">
        <f t="shared" si="169"/>
        <v>0.26488824451586845</v>
      </c>
      <c r="R61">
        <v>2020</v>
      </c>
      <c r="S61" s="60">
        <v>7.6999999999999999E-2</v>
      </c>
      <c r="V61">
        <v>2020</v>
      </c>
      <c r="W61">
        <v>5892</v>
      </c>
    </row>
    <row r="62" spans="1:24" x14ac:dyDescent="0.3">
      <c r="A62" s="9" t="s">
        <v>133</v>
      </c>
      <c r="B62" s="9">
        <f>Historicals!B202+Historicals!B203</f>
        <v>87</v>
      </c>
      <c r="C62" s="9">
        <f>Historicals!C199</f>
        <v>85</v>
      </c>
      <c r="D62" s="9">
        <f>Historicals!D199</f>
        <v>106</v>
      </c>
      <c r="E62" s="9">
        <f>Historicals!E199</f>
        <v>116</v>
      </c>
      <c r="F62" s="9">
        <f>Historicals!F199</f>
        <v>111</v>
      </c>
      <c r="G62" s="9">
        <f>Historicals!G199</f>
        <v>132</v>
      </c>
      <c r="H62" s="9">
        <f>Historicals!H199</f>
        <v>136</v>
      </c>
      <c r="I62" s="9">
        <f>Historicals!I199</f>
        <v>134</v>
      </c>
      <c r="J62" s="76">
        <f>X96</f>
        <v>154.43121131939634</v>
      </c>
      <c r="K62" s="76">
        <f>X97</f>
        <v>154.85909054427208</v>
      </c>
      <c r="L62" s="76">
        <f>X98</f>
        <v>155.94120403494082</v>
      </c>
      <c r="M62" s="76">
        <f>X99</f>
        <v>177.9402146577691</v>
      </c>
      <c r="N62" s="76">
        <f>X100</f>
        <v>171.16660165964285</v>
      </c>
      <c r="R62">
        <v>2021</v>
      </c>
      <c r="S62" s="60">
        <v>0.15</v>
      </c>
      <c r="V62">
        <v>2021</v>
      </c>
      <c r="W62">
        <v>6970</v>
      </c>
    </row>
    <row r="63" spans="1:24" x14ac:dyDescent="0.3">
      <c r="A63" s="46" t="s">
        <v>130</v>
      </c>
      <c r="B63" s="47" t="str">
        <f t="shared" ref="B63" si="170">+IFERROR(B62/A62-1,"nm")</f>
        <v>nm</v>
      </c>
      <c r="C63" s="47">
        <f t="shared" ref="C63" si="171">+IFERROR(C62/B62-1,"nm")</f>
        <v>-2.2988505747126409E-2</v>
      </c>
      <c r="D63" s="47">
        <f t="shared" ref="D63" si="172">+IFERROR(D62/C62-1,"nm")</f>
        <v>0.24705882352941178</v>
      </c>
      <c r="E63" s="47">
        <f t="shared" ref="E63" si="173">+IFERROR(E62/D62-1,"nm")</f>
        <v>9.4339622641509413E-2</v>
      </c>
      <c r="F63" s="47">
        <f t="shared" ref="F63" si="174">+IFERROR(F62/E62-1,"nm")</f>
        <v>-4.31034482758621E-2</v>
      </c>
      <c r="G63" s="47">
        <f t="shared" ref="G63" si="175">+IFERROR(G62/F62-1,"nm")</f>
        <v>0.18918918918918926</v>
      </c>
      <c r="H63" s="47">
        <f t="shared" ref="H63" si="176">+IFERROR(H62/G62-1,"nm")</f>
        <v>3.0303030303030276E-2</v>
      </c>
      <c r="I63" s="47">
        <f>+IFERROR(I62/H62-1,"nm")</f>
        <v>-1.4705882352941124E-2</v>
      </c>
      <c r="J63" s="47">
        <f t="shared" ref="J63:N63" si="177">+IFERROR(J62/I62-1,"nm")</f>
        <v>0.15247172626415173</v>
      </c>
      <c r="K63" s="47">
        <f t="shared" si="177"/>
        <v>2.7706784219336811E-3</v>
      </c>
      <c r="L63" s="47">
        <f t="shared" si="177"/>
        <v>6.9877298572884605E-3</v>
      </c>
      <c r="M63" s="47">
        <f t="shared" si="177"/>
        <v>0.14107246868440937</v>
      </c>
      <c r="N63" s="47">
        <f t="shared" si="177"/>
        <v>-3.8066791203741568E-2</v>
      </c>
      <c r="R63">
        <v>2022</v>
      </c>
      <c r="S63" s="60">
        <v>0.14199999999999999</v>
      </c>
      <c r="V63">
        <v>2022</v>
      </c>
      <c r="W63">
        <v>7388</v>
      </c>
    </row>
    <row r="64" spans="1:24" x14ac:dyDescent="0.3">
      <c r="A64" s="46" t="s">
        <v>134</v>
      </c>
      <c r="B64" s="47">
        <f t="shared" ref="B64:H64" si="178">+IFERROR(B62/B$18,"nm")</f>
        <v>6.3318777292576418E-3</v>
      </c>
      <c r="C64" s="47">
        <f t="shared" si="178"/>
        <v>5.7572473584394475E-3</v>
      </c>
      <c r="D64" s="47">
        <f t="shared" si="178"/>
        <v>6.9663512092534175E-3</v>
      </c>
      <c r="E64" s="47">
        <f t="shared" si="178"/>
        <v>7.808818579602827E-3</v>
      </c>
      <c r="F64" s="47">
        <f t="shared" si="178"/>
        <v>6.9802540560935733E-3</v>
      </c>
      <c r="G64" s="47">
        <f t="shared" si="178"/>
        <v>9.1135045567522777E-3</v>
      </c>
      <c r="H64" s="47">
        <f t="shared" si="178"/>
        <v>7.9166424122475119E-3</v>
      </c>
      <c r="I64" s="47">
        <f>+IFERROR(I62/I$18,"nm")</f>
        <v>7.3012586498120199E-3</v>
      </c>
      <c r="J64" s="47">
        <f t="shared" ref="J64:N64" si="179">+IFERROR(J62/J$18,"nm")</f>
        <v>8.6482525641732241E-3</v>
      </c>
      <c r="K64" s="47">
        <f t="shared" si="179"/>
        <v>8.3253070345408031E-3</v>
      </c>
      <c r="L64" s="47">
        <f t="shared" si="179"/>
        <v>7.82858248382798E-3</v>
      </c>
      <c r="M64" s="47">
        <f t="shared" si="179"/>
        <v>8.1329326058597814E-3</v>
      </c>
      <c r="N64" s="47">
        <f t="shared" si="179"/>
        <v>7.7490583513077959E-3</v>
      </c>
      <c r="R64">
        <v>2023</v>
      </c>
      <c r="T64" s="58">
        <f>_xlfn.FORECAST.ETS(R64,S56:S63,R56:R63)</f>
        <v>0.12532922801217544</v>
      </c>
      <c r="V64">
        <v>2023</v>
      </c>
      <c r="X64" s="69">
        <f>_xlfn.FORECAST.ETS(V64,W56:W63,V56:V63)</f>
        <v>7003.5810508332142</v>
      </c>
    </row>
    <row r="65" spans="1:24" x14ac:dyDescent="0.3">
      <c r="A65" s="9" t="s">
        <v>135</v>
      </c>
      <c r="B65" s="9">
        <f>Historicals!B160+Historicals!B157</f>
        <v>1524</v>
      </c>
      <c r="C65" s="9">
        <f>Historicals!C154</f>
        <v>1787</v>
      </c>
      <c r="D65" s="9">
        <f>Historicals!D154</f>
        <v>1507</v>
      </c>
      <c r="E65" s="9">
        <f>Historicals!E154</f>
        <v>1587</v>
      </c>
      <c r="F65" s="9">
        <f>Historicals!F154</f>
        <v>1995</v>
      </c>
      <c r="G65" s="9">
        <f>Historicals!G154</f>
        <v>1541</v>
      </c>
      <c r="H65" s="9">
        <f>Historicals!H154</f>
        <v>2435</v>
      </c>
      <c r="I65" s="9">
        <f>Historicals!I154</f>
        <v>3293</v>
      </c>
      <c r="J65" s="76">
        <f>X112</f>
        <v>2906.6435067870843</v>
      </c>
      <c r="K65" s="76">
        <f>X113</f>
        <v>3555.0368981050283</v>
      </c>
      <c r="L65" s="76">
        <f>X114</f>
        <v>3983.0654790364165</v>
      </c>
      <c r="M65" s="76">
        <f>X115</f>
        <v>4747.4817629810714</v>
      </c>
      <c r="N65" s="76">
        <f>X116</f>
        <v>5679.8695601364252</v>
      </c>
      <c r="R65">
        <v>2024</v>
      </c>
      <c r="T65" s="58">
        <f t="shared" ref="T65:T68" si="180">_xlfn.FORECAST.ETS(R65,S57:S64,R57:R64)</f>
        <v>0.12834952044630341</v>
      </c>
      <c r="V65">
        <v>2024</v>
      </c>
      <c r="X65" s="69">
        <f t="shared" ref="X65:X68" si="181">_xlfn.FORECAST.ETS(V65,W57:W64,V57:V64)</f>
        <v>7533.7240465965806</v>
      </c>
    </row>
    <row r="66" spans="1:24" x14ac:dyDescent="0.3">
      <c r="A66" s="46" t="s">
        <v>130</v>
      </c>
      <c r="B66" s="47" t="str">
        <f t="shared" ref="B66" si="182">+IFERROR(B65/A65-1,"nm")</f>
        <v>nm</v>
      </c>
      <c r="C66" s="47">
        <f t="shared" ref="C66" si="183">+IFERROR(C65/B65-1,"nm")</f>
        <v>0.17257217847769035</v>
      </c>
      <c r="D66" s="47">
        <f t="shared" ref="D66" si="184">+IFERROR(D65/C65-1,"nm")</f>
        <v>-0.15668718522663683</v>
      </c>
      <c r="E66" s="47">
        <f t="shared" ref="E66" si="185">+IFERROR(E65/D65-1,"nm")</f>
        <v>5.3085600530855981E-2</v>
      </c>
      <c r="F66" s="47">
        <f t="shared" ref="F66" si="186">+IFERROR(F65/E65-1,"nm")</f>
        <v>0.25708884688090738</v>
      </c>
      <c r="G66" s="47">
        <f t="shared" ref="G66" si="187">+IFERROR(G65/F65-1,"nm")</f>
        <v>-0.22756892230576442</v>
      </c>
      <c r="H66" s="47">
        <f t="shared" ref="H66" si="188">+IFERROR(H65/G65-1,"nm")</f>
        <v>0.58014276443867629</v>
      </c>
      <c r="I66" s="47">
        <f>+IFERROR(I65/H65-1,"nm")</f>
        <v>0.3523613963039014</v>
      </c>
      <c r="J66" s="47">
        <f t="shared" ref="J66:N66" si="189">+IFERROR(J65/I65-1,"nm")</f>
        <v>-0.11732659982171745</v>
      </c>
      <c r="K66" s="47">
        <f t="shared" si="189"/>
        <v>0.22307289827731869</v>
      </c>
      <c r="L66" s="47">
        <f t="shared" si="189"/>
        <v>0.12040060151261556</v>
      </c>
      <c r="M66" s="47">
        <f t="shared" si="189"/>
        <v>0.19191657480097035</v>
      </c>
      <c r="N66" s="47">
        <f t="shared" si="189"/>
        <v>0.19639628832821088</v>
      </c>
      <c r="R66">
        <v>2025</v>
      </c>
      <c r="T66" s="58">
        <f t="shared" si="180"/>
        <v>0.14848348924616336</v>
      </c>
      <c r="V66">
        <v>2025</v>
      </c>
      <c r="X66" s="69">
        <f t="shared" si="181"/>
        <v>8291.8653149436486</v>
      </c>
    </row>
    <row r="67" spans="1:24" x14ac:dyDescent="0.3">
      <c r="A67" s="46" t="s">
        <v>132</v>
      </c>
      <c r="B67" s="47">
        <f t="shared" ref="B67:H67" si="190">+IFERROR(B65/B$18,"nm")</f>
        <v>0.11091703056768559</v>
      </c>
      <c r="C67" s="47">
        <f t="shared" si="190"/>
        <v>0.12103765917095638</v>
      </c>
      <c r="D67" s="47">
        <f t="shared" si="190"/>
        <v>9.9040483701366977E-2</v>
      </c>
      <c r="E67" s="47">
        <f t="shared" si="190"/>
        <v>0.10683271625715247</v>
      </c>
      <c r="F67" s="47">
        <f t="shared" si="190"/>
        <v>0.12545591749465476</v>
      </c>
      <c r="G67" s="47">
        <f t="shared" si="190"/>
        <v>0.1063932615299641</v>
      </c>
      <c r="H67" s="47">
        <f t="shared" si="190"/>
        <v>0.14174282554281389</v>
      </c>
      <c r="I67" s="47">
        <f>+IFERROR(I65/I$18,"nm")</f>
        <v>0.17942570696888793</v>
      </c>
      <c r="J67" s="47">
        <f t="shared" ref="J67:N67" si="191">+IFERROR(J65/J$18,"nm")</f>
        <v>0.16277400757233867</v>
      </c>
      <c r="K67" s="47">
        <f t="shared" si="191"/>
        <v>0.19112067358670556</v>
      </c>
      <c r="L67" s="47">
        <f t="shared" si="191"/>
        <v>0.19995841916250484</v>
      </c>
      <c r="M67" s="47">
        <f t="shared" si="191"/>
        <v>0.21698832554593431</v>
      </c>
      <c r="N67" s="47">
        <f t="shared" si="191"/>
        <v>0.25713918616456066</v>
      </c>
      <c r="R67">
        <v>2026</v>
      </c>
      <c r="T67" s="58">
        <f t="shared" si="180"/>
        <v>0.18342433978089132</v>
      </c>
      <c r="V67">
        <v>2026</v>
      </c>
      <c r="X67" s="69">
        <f t="shared" si="181"/>
        <v>8955.69332649442</v>
      </c>
    </row>
    <row r="68" spans="1:24" x14ac:dyDescent="0.3">
      <c r="A68" s="9" t="s">
        <v>136</v>
      </c>
      <c r="B68" s="9">
        <f>Historicals!B187+Historicals!B188</f>
        <v>236</v>
      </c>
      <c r="C68" s="9">
        <f>Historicals!C184</f>
        <v>234</v>
      </c>
      <c r="D68" s="9">
        <f>Historicals!D184</f>
        <v>173</v>
      </c>
      <c r="E68" s="9">
        <f>Historicals!E184</f>
        <v>240</v>
      </c>
      <c r="F68" s="9">
        <f>Historicals!F184</f>
        <v>233</v>
      </c>
      <c r="G68" s="9">
        <f>Historicals!G184</f>
        <v>139</v>
      </c>
      <c r="H68" s="9">
        <f>Historicals!H184</f>
        <v>153</v>
      </c>
      <c r="I68" s="9">
        <f>Historicals!I184</f>
        <v>197</v>
      </c>
      <c r="J68" s="77">
        <f>X80</f>
        <v>160.91457945918341</v>
      </c>
      <c r="K68" s="77">
        <f>X81</f>
        <v>161.44574868001692</v>
      </c>
      <c r="L68" s="77">
        <f>X82</f>
        <v>128.5720478912875</v>
      </c>
      <c r="M68" s="77">
        <f>X83</f>
        <v>122.2983833655604</v>
      </c>
      <c r="N68" s="77">
        <f>X84</f>
        <v>146.49044608392882</v>
      </c>
      <c r="R68">
        <v>2027</v>
      </c>
      <c r="T68" s="58">
        <f t="shared" si="180"/>
        <v>0.18594499363053574</v>
      </c>
      <c r="V68">
        <v>2027</v>
      </c>
      <c r="X68" s="69">
        <f t="shared" si="181"/>
        <v>9155.8065369357137</v>
      </c>
    </row>
    <row r="69" spans="1:24" x14ac:dyDescent="0.3">
      <c r="A69" s="46" t="s">
        <v>130</v>
      </c>
      <c r="B69" s="47" t="str">
        <f t="shared" ref="B69" si="192">+IFERROR(B68/A68-1,"nm")</f>
        <v>nm</v>
      </c>
      <c r="C69" s="47">
        <f t="shared" ref="C69" si="193">+IFERROR(C68/B68-1,"nm")</f>
        <v>-8.4745762711864181E-3</v>
      </c>
      <c r="D69" s="47">
        <f t="shared" ref="D69" si="194">+IFERROR(D68/C68-1,"nm")</f>
        <v>-0.26068376068376065</v>
      </c>
      <c r="E69" s="47">
        <f t="shared" ref="E69" si="195">+IFERROR(E68/D68-1,"nm")</f>
        <v>0.38728323699421963</v>
      </c>
      <c r="F69" s="47">
        <f t="shared" ref="F69" si="196">+IFERROR(F68/E68-1,"nm")</f>
        <v>-2.9166666666666674E-2</v>
      </c>
      <c r="G69" s="47">
        <f t="shared" ref="G69" si="197">+IFERROR(G68/F68-1,"nm")</f>
        <v>-0.40343347639484983</v>
      </c>
      <c r="H69" s="47">
        <f t="shared" ref="H69" si="198">+IFERROR(H68/G68-1,"nm")</f>
        <v>0.10071942446043169</v>
      </c>
      <c r="I69" s="47">
        <f>+IFERROR(I68/H68-1,"nm")</f>
        <v>0.28758169934640532</v>
      </c>
      <c r="J69" s="47">
        <f t="shared" ref="J69:N69" si="199">+IFERROR(J68/I68-1,"nm")</f>
        <v>-0.18317472355744457</v>
      </c>
      <c r="K69" s="47">
        <f t="shared" si="199"/>
        <v>3.3009390610765355E-3</v>
      </c>
      <c r="L69" s="47">
        <f t="shared" si="199"/>
        <v>-0.20362072744253312</v>
      </c>
      <c r="M69" s="47">
        <f t="shared" si="199"/>
        <v>-4.8794933491544956E-2</v>
      </c>
      <c r="N69" s="47">
        <f t="shared" si="199"/>
        <v>0.19781179483015943</v>
      </c>
    </row>
    <row r="70" spans="1:24" x14ac:dyDescent="0.3">
      <c r="A70" s="46" t="s">
        <v>134</v>
      </c>
      <c r="B70" s="47">
        <f t="shared" ref="B70:H70" si="200">+IFERROR(B68/B$18,"nm")</f>
        <v>1.717612809315866E-2</v>
      </c>
      <c r="C70" s="47">
        <f t="shared" si="200"/>
        <v>1.5849363316174477E-2</v>
      </c>
      <c r="D70" s="47">
        <f t="shared" si="200"/>
        <v>1.1369610935856993E-2</v>
      </c>
      <c r="E70" s="47">
        <f t="shared" si="200"/>
        <v>1.6156176371592057E-2</v>
      </c>
      <c r="F70" s="47">
        <f t="shared" si="200"/>
        <v>1.4652245000628852E-2</v>
      </c>
      <c r="G70" s="47">
        <f t="shared" si="200"/>
        <v>9.5967964650648992E-3</v>
      </c>
      <c r="H70" s="47">
        <f t="shared" si="200"/>
        <v>8.9062227137784496E-3</v>
      </c>
      <c r="I70" s="47">
        <f>+IFERROR(I68/I$18,"nm")</f>
        <v>1.0733939955320656E-2</v>
      </c>
      <c r="J70" s="47">
        <f t="shared" ref="J70:N70" si="201">+IFERROR(J68/J$18,"nm")</f>
        <v>9.0113255768133199E-3</v>
      </c>
      <c r="K70" s="47">
        <f t="shared" si="201"/>
        <v>8.6794092775470347E-3</v>
      </c>
      <c r="L70" s="47">
        <f t="shared" si="201"/>
        <v>6.4545922180137627E-3</v>
      </c>
      <c r="M70" s="47">
        <f t="shared" si="201"/>
        <v>5.589767954538534E-3</v>
      </c>
      <c r="N70" s="47">
        <f t="shared" si="201"/>
        <v>6.6319188650522725E-3</v>
      </c>
      <c r="S70" s="1" t="s">
        <v>170</v>
      </c>
      <c r="W70" s="1" t="s">
        <v>215</v>
      </c>
    </row>
    <row r="71" spans="1:24" x14ac:dyDescent="0.3">
      <c r="A71" s="43" t="s">
        <v>103</v>
      </c>
      <c r="B71" s="43"/>
      <c r="C71" s="43"/>
      <c r="D71" s="43"/>
      <c r="E71" s="43"/>
      <c r="F71" s="43"/>
      <c r="G71" s="43"/>
      <c r="H71" s="43"/>
      <c r="I71" s="43"/>
      <c r="J71" s="39"/>
      <c r="K71" s="39"/>
      <c r="L71" s="39"/>
      <c r="M71" s="39"/>
      <c r="N71" s="39"/>
      <c r="R71" s="70" t="s">
        <v>158</v>
      </c>
      <c r="S71" s="70" t="s">
        <v>172</v>
      </c>
      <c r="T71" s="70" t="s">
        <v>171</v>
      </c>
      <c r="V71" s="70" t="s">
        <v>158</v>
      </c>
      <c r="W71" s="70" t="s">
        <v>172</v>
      </c>
      <c r="X71" s="70" t="s">
        <v>171</v>
      </c>
    </row>
    <row r="72" spans="1:24" x14ac:dyDescent="0.3">
      <c r="A72" s="9" t="s">
        <v>137</v>
      </c>
      <c r="B72" s="9">
        <f>Historicals!B122</f>
        <v>3067</v>
      </c>
      <c r="C72" s="9">
        <f>Historicals!C122</f>
        <v>3785</v>
      </c>
      <c r="D72" s="9">
        <f>Historicals!D122</f>
        <v>4237</v>
      </c>
      <c r="E72" s="9">
        <f>Historicals!E122</f>
        <v>5134</v>
      </c>
      <c r="F72" s="9">
        <f>Historicals!F122</f>
        <v>6208</v>
      </c>
      <c r="G72" s="9">
        <f>Historicals!G122</f>
        <v>6679</v>
      </c>
      <c r="H72" s="9">
        <f>Historicals!H122</f>
        <v>8290</v>
      </c>
      <c r="I72" s="9">
        <f>Historicals!I122</f>
        <v>7547</v>
      </c>
      <c r="J72" s="76">
        <f>X204</f>
        <v>8996.6642759649185</v>
      </c>
      <c r="K72" s="76">
        <f>X205</f>
        <v>9198.1539530356331</v>
      </c>
      <c r="L72" s="76">
        <f>X206</f>
        <v>10643.409590495738</v>
      </c>
      <c r="M72" s="76">
        <f>X207</f>
        <v>11385.418422512368</v>
      </c>
      <c r="N72" s="76">
        <f>X208</f>
        <v>10443.074760511357</v>
      </c>
      <c r="R72">
        <v>2015</v>
      </c>
      <c r="S72">
        <v>963</v>
      </c>
      <c r="V72">
        <v>2015</v>
      </c>
      <c r="W72" s="68">
        <f>B68</f>
        <v>236</v>
      </c>
    </row>
    <row r="73" spans="1:24" x14ac:dyDescent="0.3">
      <c r="A73" s="44" t="s">
        <v>130</v>
      </c>
      <c r="B73" s="47" t="str">
        <f t="shared" ref="B73" si="202">+IFERROR(B72/A72-1,"nm")</f>
        <v>nm</v>
      </c>
      <c r="C73" s="47">
        <f t="shared" ref="C73" si="203">+IFERROR(C72/B72-1,"nm")</f>
        <v>0.23410498858819695</v>
      </c>
      <c r="D73" s="47">
        <f t="shared" ref="D73" si="204">+IFERROR(D72/C72-1,"nm")</f>
        <v>0.11941875825627468</v>
      </c>
      <c r="E73" s="47">
        <f t="shared" ref="E73" si="205">+IFERROR(E72/D72-1,"nm")</f>
        <v>0.21170639603493036</v>
      </c>
      <c r="F73" s="47">
        <f t="shared" ref="F73" si="206">+IFERROR(F72/E72-1,"nm")</f>
        <v>0.20919361121932223</v>
      </c>
      <c r="G73" s="47">
        <f t="shared" ref="G73" si="207">+IFERROR(G72/F72-1,"nm")</f>
        <v>7.5869845360824639E-2</v>
      </c>
      <c r="H73" s="47">
        <f t="shared" ref="H73" si="208">+IFERROR(H72/G72-1,"nm")</f>
        <v>0.24120377301991325</v>
      </c>
      <c r="I73" s="47">
        <f>+IFERROR(I72/H72-1,"nm")</f>
        <v>-8.9626055488540413E-2</v>
      </c>
      <c r="J73" s="47">
        <f t="shared" ref="J73:N73" si="209">+IFERROR(J72/I72-1,"nm")</f>
        <v>0.19208483847421731</v>
      </c>
      <c r="K73" s="47">
        <f t="shared" si="209"/>
        <v>2.2396042676506855E-2</v>
      </c>
      <c r="L73" s="47">
        <f t="shared" si="209"/>
        <v>0.15712453225281497</v>
      </c>
      <c r="M73" s="47">
        <f t="shared" si="209"/>
        <v>6.9715331887558296E-2</v>
      </c>
      <c r="N73" s="47">
        <f t="shared" si="209"/>
        <v>-8.2767591583434164E-2</v>
      </c>
      <c r="R73">
        <v>2016</v>
      </c>
      <c r="S73">
        <v>1143</v>
      </c>
      <c r="V73">
        <v>2016</v>
      </c>
      <c r="W73" s="68">
        <f>C68</f>
        <v>234</v>
      </c>
    </row>
    <row r="74" spans="1:24" x14ac:dyDescent="0.3">
      <c r="A74" s="45" t="s">
        <v>114</v>
      </c>
      <c r="B74" s="3">
        <f>Historicals!B123</f>
        <v>2016</v>
      </c>
      <c r="C74" s="3">
        <f>Historicals!C123</f>
        <v>2599</v>
      </c>
      <c r="D74" s="3">
        <f>Historicals!D123</f>
        <v>2920</v>
      </c>
      <c r="E74" s="3">
        <f>Historicals!E123</f>
        <v>3496</v>
      </c>
      <c r="F74" s="3">
        <f>Historicals!F123</f>
        <v>4262</v>
      </c>
      <c r="G74" s="3">
        <f>Historicals!G123</f>
        <v>4635</v>
      </c>
      <c r="H74" s="3">
        <f>Historicals!H123</f>
        <v>5748</v>
      </c>
      <c r="I74" s="3">
        <f>Historicals!I123</f>
        <v>5416</v>
      </c>
      <c r="J74" s="69">
        <f>X219</f>
        <v>6343.9392727166523</v>
      </c>
      <c r="K74" s="69">
        <f>X220</f>
        <v>6581.3878627281429</v>
      </c>
      <c r="L74" s="69">
        <f>X221</f>
        <v>7627.1797216591367</v>
      </c>
      <c r="M74" s="69">
        <f>X222</f>
        <v>8195.6756204485991</v>
      </c>
      <c r="N74" s="69">
        <f>X223</f>
        <v>7762.0636963183933</v>
      </c>
      <c r="R74">
        <v>2017</v>
      </c>
      <c r="S74">
        <v>1105</v>
      </c>
      <c r="V74">
        <v>2017</v>
      </c>
      <c r="W74" s="68">
        <f>D68</f>
        <v>173</v>
      </c>
    </row>
    <row r="75" spans="1:24" x14ac:dyDescent="0.3">
      <c r="A75" s="44" t="s">
        <v>130</v>
      </c>
      <c r="B75" s="47" t="str">
        <f t="shared" ref="B75" si="210">+IFERROR(B74/A74-1,"nm")</f>
        <v>nm</v>
      </c>
      <c r="C75" s="47">
        <f t="shared" ref="C75" si="211">+IFERROR(C74/B74-1,"nm")</f>
        <v>0.28918650793650791</v>
      </c>
      <c r="D75" s="47">
        <f t="shared" ref="D75" si="212">+IFERROR(D74/C74-1,"nm")</f>
        <v>0.12350904193920731</v>
      </c>
      <c r="E75" s="47">
        <f t="shared" ref="E75" si="213">+IFERROR(E74/D74-1,"nm")</f>
        <v>0.19726027397260282</v>
      </c>
      <c r="F75" s="47">
        <f t="shared" ref="F75" si="214">+IFERROR(F74/E74-1,"nm")</f>
        <v>0.21910755148741412</v>
      </c>
      <c r="G75" s="47">
        <f t="shared" ref="G75" si="215">+IFERROR(G74/F74-1,"nm")</f>
        <v>8.7517597372125833E-2</v>
      </c>
      <c r="H75" s="47">
        <f t="shared" ref="H75" si="216">+IFERROR(H74/G74-1,"nm")</f>
        <v>0.24012944983818763</v>
      </c>
      <c r="I75" s="47">
        <f>+IFERROR(I74/H74-1,"nm")</f>
        <v>-5.7759220598469052E-2</v>
      </c>
      <c r="J75" s="47">
        <f t="shared" ref="J75:N75" si="217">+IFERROR(J74/I74-1,"nm")</f>
        <v>0.17133295286496542</v>
      </c>
      <c r="K75" s="47">
        <f t="shared" si="217"/>
        <v>3.7429202866535061E-2</v>
      </c>
      <c r="L75" s="47">
        <f t="shared" si="217"/>
        <v>0.15890141726087048</v>
      </c>
      <c r="M75" s="47">
        <f t="shared" si="217"/>
        <v>7.4535532075517663E-2</v>
      </c>
      <c r="N75" s="47">
        <f t="shared" si="217"/>
        <v>-5.290740436924124E-2</v>
      </c>
      <c r="R75">
        <v>2018</v>
      </c>
      <c r="S75">
        <v>1028</v>
      </c>
      <c r="V75">
        <v>2018</v>
      </c>
      <c r="W75" s="68">
        <f>E68</f>
        <v>240</v>
      </c>
    </row>
    <row r="76" spans="1:24" x14ac:dyDescent="0.3">
      <c r="A76" s="44" t="s">
        <v>138</v>
      </c>
      <c r="B76" s="47">
        <f>Historicals!B223</f>
        <v>0.28000000000000003</v>
      </c>
      <c r="C76" s="47">
        <f>Historicals!C223</f>
        <v>0.28999999999999998</v>
      </c>
      <c r="D76" s="47">
        <f>Historicals!D223</f>
        <v>0.12</v>
      </c>
      <c r="E76" s="47">
        <f>Historicals!E223</f>
        <v>0.2</v>
      </c>
      <c r="F76" s="47">
        <f>Historicals!F223</f>
        <v>0.22</v>
      </c>
      <c r="G76" s="47">
        <f>Historicals!G223</f>
        <v>0.09</v>
      </c>
      <c r="H76" s="47">
        <f>Historicals!H223</f>
        <v>0.24</v>
      </c>
      <c r="I76" s="47">
        <f>Historicals!I223</f>
        <v>-0.1</v>
      </c>
      <c r="J76" s="52">
        <f>X12</f>
        <v>-5.2178857287998606E-2</v>
      </c>
      <c r="K76" s="56">
        <f>X13</f>
        <v>-0.17408570559575826</v>
      </c>
      <c r="L76" s="56">
        <f>X14</f>
        <v>-0.11540035436060782</v>
      </c>
      <c r="M76" s="56">
        <f>X15</f>
        <v>-0.11975186355711788</v>
      </c>
      <c r="N76" s="56">
        <f>X16</f>
        <v>-0.47922688767750027</v>
      </c>
      <c r="R76">
        <v>2019</v>
      </c>
      <c r="S76">
        <v>1119</v>
      </c>
      <c r="V76">
        <v>2019</v>
      </c>
      <c r="W76" s="68">
        <f>F68</f>
        <v>233</v>
      </c>
    </row>
    <row r="77" spans="1:24" x14ac:dyDescent="0.3">
      <c r="A77" s="44" t="s">
        <v>139</v>
      </c>
      <c r="B77" s="47" t="str">
        <f t="shared" ref="B77:H77" si="218">+IFERROR(B75-B76,"nm")</f>
        <v>nm</v>
      </c>
      <c r="C77" s="47">
        <f t="shared" si="218"/>
        <v>-8.134920634920717E-4</v>
      </c>
      <c r="D77" s="47">
        <f t="shared" si="218"/>
        <v>3.5090419392073136E-3</v>
      </c>
      <c r="E77" s="47">
        <f t="shared" si="218"/>
        <v>-2.7397260273971935E-3</v>
      </c>
      <c r="F77" s="47">
        <f t="shared" si="218"/>
        <v>-8.9244851258588054E-4</v>
      </c>
      <c r="G77" s="47">
        <f t="shared" si="218"/>
        <v>-2.482402627874164E-3</v>
      </c>
      <c r="H77" s="47">
        <f t="shared" si="218"/>
        <v>1.2944983818763411E-4</v>
      </c>
      <c r="I77" s="47">
        <f>+IFERROR(I75-I76,"nm")</f>
        <v>4.2240779401530953E-2</v>
      </c>
      <c r="J77" s="47">
        <f t="shared" ref="J77:N77" si="219">+IFERROR(J75-J76,"nm")</f>
        <v>0.22351181015296401</v>
      </c>
      <c r="K77" s="47">
        <f t="shared" si="219"/>
        <v>0.21151490846229332</v>
      </c>
      <c r="L77" s="47">
        <f t="shared" si="219"/>
        <v>0.27430177162147829</v>
      </c>
      <c r="M77" s="47">
        <f t="shared" si="219"/>
        <v>0.19428739563263553</v>
      </c>
      <c r="N77" s="47">
        <f t="shared" si="219"/>
        <v>0.42631948330825903</v>
      </c>
      <c r="R77">
        <v>2020</v>
      </c>
      <c r="S77">
        <v>1086</v>
      </c>
      <c r="V77">
        <v>2020</v>
      </c>
      <c r="W77" s="68">
        <f>G68</f>
        <v>139</v>
      </c>
    </row>
    <row r="78" spans="1:24" x14ac:dyDescent="0.3">
      <c r="A78" s="45" t="s">
        <v>115</v>
      </c>
      <c r="B78" s="3">
        <f>Historicals!B124</f>
        <v>925</v>
      </c>
      <c r="C78" s="3">
        <f>Historicals!C124</f>
        <v>1055</v>
      </c>
      <c r="D78" s="3">
        <f>Historicals!D124</f>
        <v>1188</v>
      </c>
      <c r="E78" s="3">
        <f>Historicals!E124</f>
        <v>1508</v>
      </c>
      <c r="F78" s="3">
        <f>Historicals!F124</f>
        <v>1808</v>
      </c>
      <c r="G78" s="3">
        <f>Historicals!G124</f>
        <v>1896</v>
      </c>
      <c r="H78" s="3">
        <f>Historicals!H124</f>
        <v>2347</v>
      </c>
      <c r="I78" s="3">
        <f>Historicals!I124</f>
        <v>1938</v>
      </c>
      <c r="J78" s="69">
        <f>X234</f>
        <v>2446.0522368947527</v>
      </c>
      <c r="K78" s="69">
        <f>X235</f>
        <v>2587.3560066324644</v>
      </c>
      <c r="L78" s="69">
        <f>X236</f>
        <v>2667.4080393802606</v>
      </c>
      <c r="M78" s="69">
        <f>X237</f>
        <v>2625.335507184881</v>
      </c>
      <c r="N78" s="69">
        <f>X238</f>
        <v>2405.5717296571429</v>
      </c>
      <c r="R78">
        <v>2021</v>
      </c>
      <c r="S78">
        <v>695</v>
      </c>
      <c r="V78">
        <v>2021</v>
      </c>
      <c r="W78" s="68">
        <f>H68</f>
        <v>153</v>
      </c>
    </row>
    <row r="79" spans="1:24" x14ac:dyDescent="0.3">
      <c r="A79" s="44" t="s">
        <v>130</v>
      </c>
      <c r="B79" s="47" t="str">
        <f t="shared" ref="B79" si="220">+IFERROR(B78/A78-1,"nm")</f>
        <v>nm</v>
      </c>
      <c r="C79" s="47">
        <f t="shared" ref="C79" si="221">+IFERROR(C78/B78-1,"nm")</f>
        <v>0.14054054054054044</v>
      </c>
      <c r="D79" s="47">
        <f t="shared" ref="D79" si="222">+IFERROR(D78/C78-1,"nm")</f>
        <v>0.12606635071090055</v>
      </c>
      <c r="E79" s="47">
        <f t="shared" ref="E79" si="223">+IFERROR(E78/D78-1,"nm")</f>
        <v>0.26936026936026947</v>
      </c>
      <c r="F79" s="47">
        <f t="shared" ref="F79" si="224">+IFERROR(F78/E78-1,"nm")</f>
        <v>0.19893899204244025</v>
      </c>
      <c r="G79" s="47">
        <f t="shared" ref="G79" si="225">+IFERROR(G78/F78-1,"nm")</f>
        <v>4.8672566371681381E-2</v>
      </c>
      <c r="H79" s="47">
        <f t="shared" ref="H79" si="226">+IFERROR(H78/G78-1,"nm")</f>
        <v>0.2378691983122363</v>
      </c>
      <c r="I79" s="47">
        <f>+IFERROR(I78/H78-1,"nm")</f>
        <v>-0.17426501917341286</v>
      </c>
      <c r="J79" s="47">
        <f t="shared" ref="J79:N79" si="227">+IFERROR(J78/I78-1,"nm")</f>
        <v>0.26215285701483637</v>
      </c>
      <c r="K79" s="47">
        <f t="shared" si="227"/>
        <v>5.776809162387142E-2</v>
      </c>
      <c r="L79" s="47">
        <f t="shared" si="227"/>
        <v>3.0939705453207678E-2</v>
      </c>
      <c r="M79" s="47">
        <f t="shared" si="227"/>
        <v>-1.5772814497910348E-2</v>
      </c>
      <c r="N79" s="47">
        <f t="shared" si="227"/>
        <v>-8.3708835280785987E-2</v>
      </c>
      <c r="R79">
        <v>2022</v>
      </c>
      <c r="S79">
        <v>758</v>
      </c>
      <c r="V79">
        <v>2022</v>
      </c>
      <c r="W79" s="68">
        <f>I68</f>
        <v>197</v>
      </c>
    </row>
    <row r="80" spans="1:24" x14ac:dyDescent="0.3">
      <c r="A80" s="44" t="s">
        <v>138</v>
      </c>
      <c r="B80" s="47">
        <f>Historicals!B224</f>
        <v>7.0000000000000007E-2</v>
      </c>
      <c r="C80" s="47">
        <f>Historicals!C224</f>
        <v>0.14000000000000001</v>
      </c>
      <c r="D80" s="47">
        <f>Historicals!D224</f>
        <v>0.13</v>
      </c>
      <c r="E80" s="47">
        <f>Historicals!E224</f>
        <v>0.27</v>
      </c>
      <c r="F80" s="47">
        <f>Historicals!F224</f>
        <v>0.2</v>
      </c>
      <c r="G80" s="47">
        <f>Historicals!G224</f>
        <v>0.05</v>
      </c>
      <c r="H80" s="47">
        <f>Historicals!H224</f>
        <v>0.24</v>
      </c>
      <c r="I80" s="47">
        <f>Historicals!I224</f>
        <v>-0.21</v>
      </c>
      <c r="J80" s="56">
        <f>T250</f>
        <v>-9.0948825894912946E-3</v>
      </c>
      <c r="K80" s="56">
        <f>T251</f>
        <v>-0.10489442617572875</v>
      </c>
      <c r="L80" s="56">
        <f>T252</f>
        <v>-0.28686009036232568</v>
      </c>
      <c r="M80" s="56">
        <f>T253</f>
        <v>-0.22121864000098243</v>
      </c>
      <c r="N80" s="56">
        <f>T254</f>
        <v>-0.70156936519714286</v>
      </c>
      <c r="R80">
        <v>2023</v>
      </c>
      <c r="T80" s="52">
        <f>_xlfn.FORECAST.ETS(R80,S72:S79,R72:R79)</f>
        <v>709.3098552134519</v>
      </c>
      <c r="V80">
        <v>2023</v>
      </c>
      <c r="X80" s="52">
        <f>_xlfn.FORECAST.ETS(V80,W72:W79,V72:V79)</f>
        <v>160.91457945918341</v>
      </c>
    </row>
    <row r="81" spans="1:24" x14ac:dyDescent="0.3">
      <c r="A81" s="44" t="s">
        <v>139</v>
      </c>
      <c r="B81" s="47" t="str">
        <f t="shared" ref="B81:H81" si="228">+IFERROR(B79-B80,"nm")</f>
        <v>nm</v>
      </c>
      <c r="C81" s="47">
        <f t="shared" si="228"/>
        <v>5.40540540540424E-4</v>
      </c>
      <c r="D81" s="47">
        <f t="shared" si="228"/>
        <v>-3.9336492890994501E-3</v>
      </c>
      <c r="E81" s="47">
        <f t="shared" si="228"/>
        <v>-6.3973063973055133E-4</v>
      </c>
      <c r="F81" s="47">
        <f t="shared" si="228"/>
        <v>-1.0610079575597564E-3</v>
      </c>
      <c r="G81" s="47">
        <f t="shared" si="228"/>
        <v>-1.3274336283186222E-3</v>
      </c>
      <c r="H81" s="47">
        <f t="shared" si="228"/>
        <v>-2.1308016877636948E-3</v>
      </c>
      <c r="I81" s="47">
        <f>+IFERROR(I79-I80,"nm")</f>
        <v>3.5734980826587132E-2</v>
      </c>
      <c r="J81" s="47">
        <f t="shared" ref="J81:N81" si="229">+IFERROR(J79-J80,"nm")</f>
        <v>0.27124773960432769</v>
      </c>
      <c r="K81" s="47">
        <f t="shared" si="229"/>
        <v>0.16266251779960017</v>
      </c>
      <c r="L81" s="47">
        <f t="shared" si="229"/>
        <v>0.31779979581553336</v>
      </c>
      <c r="M81" s="47">
        <f t="shared" si="229"/>
        <v>0.20544582550307208</v>
      </c>
      <c r="N81" s="47">
        <f t="shared" si="229"/>
        <v>0.61786052991635687</v>
      </c>
      <c r="R81">
        <v>2024</v>
      </c>
      <c r="T81" s="52">
        <f t="shared" ref="T81:T84" si="230">_xlfn.FORECAST.ETS(R81,S73:S80,R73:R80)</f>
        <v>623.71672939503833</v>
      </c>
      <c r="V81">
        <v>2024</v>
      </c>
      <c r="X81" s="52">
        <f t="shared" ref="X81:X84" si="231">_xlfn.FORECAST.ETS(V81,W73:W80,V73:V80)</f>
        <v>161.44574868001692</v>
      </c>
    </row>
    <row r="82" spans="1:24" x14ac:dyDescent="0.3">
      <c r="A82" s="45" t="s">
        <v>116</v>
      </c>
      <c r="B82" s="3">
        <f>Historicals!B125</f>
        <v>126</v>
      </c>
      <c r="C82" s="3">
        <f>Historicals!C125</f>
        <v>131</v>
      </c>
      <c r="D82" s="3">
        <f>Historicals!D125</f>
        <v>129</v>
      </c>
      <c r="E82" s="3">
        <f>Historicals!E125</f>
        <v>130</v>
      </c>
      <c r="F82" s="3">
        <f>Historicals!F125</f>
        <v>138</v>
      </c>
      <c r="G82" s="3">
        <f>Historicals!G125</f>
        <v>148</v>
      </c>
      <c r="H82" s="3">
        <f>Historicals!H125</f>
        <v>195</v>
      </c>
      <c r="I82" s="3">
        <f>Historicals!I125</f>
        <v>193</v>
      </c>
      <c r="J82" s="69">
        <f>X250</f>
        <v>204.01206232818711</v>
      </c>
      <c r="K82" s="69">
        <f>X251</f>
        <v>218.34619880486093</v>
      </c>
      <c r="L82" s="69">
        <f>X252</f>
        <v>244.56885773825172</v>
      </c>
      <c r="M82" s="69">
        <f>X253</f>
        <v>294.39212213289142</v>
      </c>
      <c r="N82" s="69">
        <f>X254</f>
        <v>303.40858325582144</v>
      </c>
      <c r="R82">
        <v>2025</v>
      </c>
      <c r="T82" s="52">
        <f t="shared" si="230"/>
        <v>465.96211947538472</v>
      </c>
      <c r="V82">
        <v>2025</v>
      </c>
      <c r="X82" s="52">
        <f t="shared" si="231"/>
        <v>128.5720478912875</v>
      </c>
    </row>
    <row r="83" spans="1:24" x14ac:dyDescent="0.3">
      <c r="A83" s="44" t="s">
        <v>130</v>
      </c>
      <c r="B83" s="47" t="str">
        <f t="shared" ref="B83" si="232">+IFERROR(B82/A82-1,"nm")</f>
        <v>nm</v>
      </c>
      <c r="C83" s="47">
        <f t="shared" ref="C83" si="233">+IFERROR(C82/B82-1,"nm")</f>
        <v>3.9682539682539764E-2</v>
      </c>
      <c r="D83" s="47">
        <f t="shared" ref="D83" si="234">+IFERROR(D82/C82-1,"nm")</f>
        <v>-1.5267175572519109E-2</v>
      </c>
      <c r="E83" s="47">
        <f t="shared" ref="E83" si="235">+IFERROR(E82/D82-1,"nm")</f>
        <v>7.7519379844961378E-3</v>
      </c>
      <c r="F83" s="47">
        <f t="shared" ref="F83" si="236">+IFERROR(F82/E82-1,"nm")</f>
        <v>6.1538461538461542E-2</v>
      </c>
      <c r="G83" s="47">
        <f t="shared" ref="G83" si="237">+IFERROR(G82/F82-1,"nm")</f>
        <v>7.2463768115942129E-2</v>
      </c>
      <c r="H83" s="47">
        <f>+IFERROR(H82/G82-1,"nm")</f>
        <v>0.31756756756756754</v>
      </c>
      <c r="I83" s="47">
        <f>+IFERROR(I82/H82-1,"nm")</f>
        <v>-1.025641025641022E-2</v>
      </c>
      <c r="J83" s="47">
        <f t="shared" ref="J83:N83" si="238">+IFERROR(J82/I82-1,"nm")</f>
        <v>5.7057317762627457E-2</v>
      </c>
      <c r="K83" s="47">
        <f t="shared" si="238"/>
        <v>7.0261220405757108E-2</v>
      </c>
      <c r="L83" s="47">
        <f t="shared" si="238"/>
        <v>0.12009670457705712</v>
      </c>
      <c r="M83" s="47">
        <f t="shared" si="238"/>
        <v>0.20371875984293442</v>
      </c>
      <c r="N83" s="47">
        <f>+IFERROR(N82/M82-1,"nm")</f>
        <v>3.062738587434044E-2</v>
      </c>
      <c r="R83">
        <v>2026</v>
      </c>
      <c r="T83" s="52">
        <f t="shared" si="230"/>
        <v>118.43966055893989</v>
      </c>
      <c r="V83">
        <v>2026</v>
      </c>
      <c r="X83" s="52">
        <f t="shared" si="231"/>
        <v>122.2983833655604</v>
      </c>
    </row>
    <row r="84" spans="1:24" ht="17.399999999999999" customHeight="1" x14ac:dyDescent="0.3">
      <c r="A84" s="44" t="s">
        <v>138</v>
      </c>
      <c r="B84" s="47">
        <f>Historicals!B225</f>
        <v>0.01</v>
      </c>
      <c r="C84" s="47">
        <f>Historicals!C225</f>
        <v>0.04</v>
      </c>
      <c r="D84" s="47">
        <f>Historicals!D225</f>
        <v>-0.02</v>
      </c>
      <c r="E84" s="47">
        <f>Historicals!E225</f>
        <v>0.01</v>
      </c>
      <c r="F84" s="47">
        <f>Historicals!F225</f>
        <v>0.06</v>
      </c>
      <c r="G84" s="47">
        <f>Historicals!G225</f>
        <v>7.0000000000000007E-2</v>
      </c>
      <c r="H84" s="47">
        <f>Historicals!H225</f>
        <v>0.32</v>
      </c>
      <c r="I84" s="47">
        <f>Historicals!I225</f>
        <v>-0.06</v>
      </c>
      <c r="J84" s="56">
        <f>T266</f>
        <v>0.12675917558869645</v>
      </c>
      <c r="K84" s="56">
        <f>T267</f>
        <v>0.10174698407343372</v>
      </c>
      <c r="L84" s="56">
        <f>T268</f>
        <v>0.2223555129058031</v>
      </c>
      <c r="M84" s="56">
        <f>T269</f>
        <v>0.35286394204121135</v>
      </c>
      <c r="N84" s="56">
        <f>T270</f>
        <v>-8.3018512808928718E-2</v>
      </c>
      <c r="R84">
        <v>2027</v>
      </c>
      <c r="T84" s="52">
        <f t="shared" si="230"/>
        <v>-22.936366369214205</v>
      </c>
      <c r="V84">
        <v>2027</v>
      </c>
      <c r="X84" s="52">
        <f t="shared" si="231"/>
        <v>146.49044608392882</v>
      </c>
    </row>
    <row r="85" spans="1:24" x14ac:dyDescent="0.3">
      <c r="A85" s="44" t="s">
        <v>139</v>
      </c>
      <c r="B85" s="47" t="str">
        <f t="shared" ref="B85:H85" si="239">+IFERROR(B83-B84,"nm")</f>
        <v>nm</v>
      </c>
      <c r="C85" s="47">
        <f t="shared" si="239"/>
        <v>-3.1746031746023723E-4</v>
      </c>
      <c r="D85" s="47">
        <f t="shared" si="239"/>
        <v>4.732824427480891E-3</v>
      </c>
      <c r="E85" s="47">
        <f t="shared" si="239"/>
        <v>-2.2480620155038624E-3</v>
      </c>
      <c r="F85" s="47">
        <f t="shared" si="239"/>
        <v>1.5384615384615441E-3</v>
      </c>
      <c r="G85" s="47">
        <f t="shared" si="239"/>
        <v>2.4637681159421221E-3</v>
      </c>
      <c r="H85" s="47">
        <f t="shared" si="239"/>
        <v>-2.4324324324324631E-3</v>
      </c>
      <c r="I85" s="47">
        <f>+IFERROR(I83-I84,"nm")</f>
        <v>4.9743589743589778E-2</v>
      </c>
      <c r="J85" s="47">
        <f t="shared" ref="J85:N85" si="240">+IFERROR(J83-J84,"nm")</f>
        <v>-6.9701857826068997E-2</v>
      </c>
      <c r="K85" s="47">
        <f t="shared" si="240"/>
        <v>-3.1485763667676608E-2</v>
      </c>
      <c r="L85" s="47">
        <f t="shared" si="240"/>
        <v>-0.10225880832874598</v>
      </c>
      <c r="M85" s="47">
        <f t="shared" si="240"/>
        <v>-0.14914518219827694</v>
      </c>
      <c r="N85" s="47">
        <f t="shared" si="240"/>
        <v>0.11364589868326916</v>
      </c>
    </row>
    <row r="86" spans="1:24" x14ac:dyDescent="0.3">
      <c r="A86" s="9" t="s">
        <v>131</v>
      </c>
      <c r="B86" s="48">
        <f t="shared" ref="B86:H86" si="241">+B92+B89</f>
        <v>1039</v>
      </c>
      <c r="C86" s="48">
        <f t="shared" si="241"/>
        <v>1420</v>
      </c>
      <c r="D86" s="48">
        <f t="shared" si="241"/>
        <v>1561</v>
      </c>
      <c r="E86" s="48">
        <f t="shared" si="241"/>
        <v>1863</v>
      </c>
      <c r="F86" s="48">
        <f t="shared" si="241"/>
        <v>2426</v>
      </c>
      <c r="G86" s="48">
        <f t="shared" si="241"/>
        <v>2534</v>
      </c>
      <c r="H86" s="48">
        <f t="shared" si="241"/>
        <v>3289</v>
      </c>
      <c r="I86" s="48">
        <f>+I92+I89</f>
        <v>2406</v>
      </c>
      <c r="J86" s="48">
        <f>+J92+J89</f>
        <v>3178.7025752422564</v>
      </c>
      <c r="K86" s="48">
        <f t="shared" ref="J86:N86" si="242">+K92+K89</f>
        <v>3060.9994803029531</v>
      </c>
      <c r="L86" s="48">
        <f t="shared" si="242"/>
        <v>3819.1570578668102</v>
      </c>
      <c r="M86" s="48">
        <f t="shared" si="242"/>
        <v>3492.1778355622373</v>
      </c>
      <c r="N86" s="48">
        <f t="shared" si="242"/>
        <v>2838.871496400357</v>
      </c>
      <c r="S86" s="1" t="s">
        <v>173</v>
      </c>
      <c r="T86" s="1"/>
      <c r="W86" s="1" t="s">
        <v>210</v>
      </c>
      <c r="X86" s="1"/>
    </row>
    <row r="87" spans="1:24" x14ac:dyDescent="0.3">
      <c r="A87" s="46" t="s">
        <v>130</v>
      </c>
      <c r="B87" s="47" t="str">
        <f t="shared" ref="B87" si="243">+IFERROR(B86/A86-1,"nm")</f>
        <v>nm</v>
      </c>
      <c r="C87" s="47">
        <f t="shared" ref="C87" si="244">+IFERROR(C86/B86-1,"nm")</f>
        <v>0.36669874879692022</v>
      </c>
      <c r="D87" s="47">
        <f t="shared" ref="D87" si="245">+IFERROR(D86/C86-1,"nm")</f>
        <v>9.9295774647887303E-2</v>
      </c>
      <c r="E87" s="47">
        <f t="shared" ref="E87" si="246">+IFERROR(E86/D86-1,"nm")</f>
        <v>0.19346572709801402</v>
      </c>
      <c r="F87" s="47">
        <f t="shared" ref="F87" si="247">+IFERROR(F86/E86-1,"nm")</f>
        <v>0.3022007514761138</v>
      </c>
      <c r="G87" s="47">
        <f t="shared" ref="G87" si="248">+IFERROR(G86/F86-1,"nm")</f>
        <v>4.4517724649629109E-2</v>
      </c>
      <c r="H87" s="47">
        <f t="shared" ref="H87" si="249">+IFERROR(H86/G86-1,"nm")</f>
        <v>0.29794790844514596</v>
      </c>
      <c r="I87" s="47">
        <f>+IFERROR(I86/H86-1,"nm")</f>
        <v>-0.26847065977500761</v>
      </c>
      <c r="J87" s="47">
        <f t="shared" ref="J87:N87" si="250">+IFERROR(J86/I86-1,"nm")</f>
        <v>0.32115651506328202</v>
      </c>
      <c r="K87" s="47">
        <f t="shared" si="250"/>
        <v>-3.7028659383249396E-2</v>
      </c>
      <c r="L87" s="47">
        <f t="shared" si="250"/>
        <v>0.24768301414047311</v>
      </c>
      <c r="M87" s="47">
        <f t="shared" si="250"/>
        <v>-8.5615547449417351E-2</v>
      </c>
      <c r="N87" s="47">
        <f t="shared" si="250"/>
        <v>-0.18707705332443314</v>
      </c>
      <c r="R87" t="s">
        <v>158</v>
      </c>
      <c r="S87" t="s">
        <v>137</v>
      </c>
      <c r="T87" t="s">
        <v>174</v>
      </c>
      <c r="V87" t="s">
        <v>158</v>
      </c>
      <c r="W87" t="s">
        <v>211</v>
      </c>
      <c r="X87" t="s">
        <v>212</v>
      </c>
    </row>
    <row r="88" spans="1:24" x14ac:dyDescent="0.3">
      <c r="A88" s="46" t="s">
        <v>132</v>
      </c>
      <c r="B88" s="47">
        <f t="shared" ref="B88:H88" si="251">+IFERROR(B86/B$18,"nm")</f>
        <v>7.5618631732168845E-2</v>
      </c>
      <c r="C88" s="47">
        <f t="shared" si="251"/>
        <v>9.6179897046870771E-2</v>
      </c>
      <c r="D88" s="47">
        <f t="shared" si="251"/>
        <v>0.10258937960042061</v>
      </c>
      <c r="E88" s="47">
        <f t="shared" si="251"/>
        <v>0.12541231908448333</v>
      </c>
      <c r="F88" s="47">
        <f t="shared" si="251"/>
        <v>0.15255942648723431</v>
      </c>
      <c r="G88" s="47">
        <f t="shared" si="251"/>
        <v>0.17495167080916874</v>
      </c>
      <c r="H88" s="47">
        <f t="shared" si="251"/>
        <v>0.19145468304325047</v>
      </c>
      <c r="I88" s="47">
        <f>+IFERROR(I86/I$18,"nm")</f>
        <v>0.13109573366752031</v>
      </c>
      <c r="J88" s="47">
        <f t="shared" ref="J88:N88" si="252">+IFERROR(J86/J$18,"nm")</f>
        <v>0.17800949990754975</v>
      </c>
      <c r="K88" s="47">
        <f t="shared" si="252"/>
        <v>0.16456095936328943</v>
      </c>
      <c r="L88" s="47">
        <f t="shared" si="252"/>
        <v>0.19172986531196021</v>
      </c>
      <c r="M88" s="47">
        <f t="shared" si="252"/>
        <v>0.15961342431180947</v>
      </c>
      <c r="N88" s="47">
        <f t="shared" si="252"/>
        <v>0.12852145607946369</v>
      </c>
      <c r="R88">
        <v>2015</v>
      </c>
      <c r="S88">
        <v>13740</v>
      </c>
      <c r="V88">
        <v>2015</v>
      </c>
      <c r="W88" s="68">
        <f>B62</f>
        <v>87</v>
      </c>
    </row>
    <row r="89" spans="1:24" x14ac:dyDescent="0.3">
      <c r="A89" s="9" t="s">
        <v>229</v>
      </c>
      <c r="B89" s="9">
        <f>Historicals!B200</f>
        <v>46</v>
      </c>
      <c r="C89" s="9">
        <f>Historicals!C200</f>
        <v>48</v>
      </c>
      <c r="D89" s="9">
        <f>Historicals!D200</f>
        <v>54</v>
      </c>
      <c r="E89" s="9">
        <f>Historicals!E200</f>
        <v>56</v>
      </c>
      <c r="F89" s="9">
        <f>Historicals!F200</f>
        <v>50</v>
      </c>
      <c r="G89" s="9">
        <f>Historicals!G200</f>
        <v>44</v>
      </c>
      <c r="H89" s="9">
        <f>Historicals!H200</f>
        <v>46</v>
      </c>
      <c r="I89" s="9">
        <f>Historicals!I200</f>
        <v>41</v>
      </c>
      <c r="J89" s="76">
        <f>X266</f>
        <v>40.418120176975492</v>
      </c>
      <c r="K89" s="76">
        <f>X267</f>
        <v>37.801228730292884</v>
      </c>
      <c r="L89" s="76">
        <f>X268</f>
        <v>31.383027299060792</v>
      </c>
      <c r="M89" s="76">
        <f>X269</f>
        <v>28.268227580905553</v>
      </c>
      <c r="N89" s="76">
        <f>X270</f>
        <v>29.370046600535716</v>
      </c>
      <c r="R89">
        <v>2016</v>
      </c>
      <c r="S89">
        <v>14764</v>
      </c>
      <c r="V89">
        <v>2016</v>
      </c>
      <c r="W89" s="68">
        <f>C62</f>
        <v>85</v>
      </c>
    </row>
    <row r="90" spans="1:24" x14ac:dyDescent="0.3">
      <c r="A90" s="46" t="s">
        <v>130</v>
      </c>
      <c r="B90" s="47" t="str">
        <f t="shared" ref="B90" si="253">+IFERROR(B89/A89-1,"nm")</f>
        <v>nm</v>
      </c>
      <c r="C90" s="47">
        <f t="shared" ref="C90" si="254">+IFERROR(C89/B89-1,"nm")</f>
        <v>4.3478260869565188E-2</v>
      </c>
      <c r="D90" s="47">
        <f t="shared" ref="D90" si="255">+IFERROR(D89/C89-1,"nm")</f>
        <v>0.125</v>
      </c>
      <c r="E90" s="47">
        <f t="shared" ref="E90" si="256">+IFERROR(E89/D89-1,"nm")</f>
        <v>3.7037037037036979E-2</v>
      </c>
      <c r="F90" s="47">
        <f t="shared" ref="F90" si="257">+IFERROR(F89/E89-1,"nm")</f>
        <v>-0.1071428571428571</v>
      </c>
      <c r="G90" s="47">
        <f t="shared" ref="G90" si="258">+IFERROR(G89/F89-1,"nm")</f>
        <v>-0.12</v>
      </c>
      <c r="H90" s="47">
        <f t="shared" ref="H90" si="259">+IFERROR(H89/G89-1,"nm")</f>
        <v>4.5454545454545414E-2</v>
      </c>
      <c r="I90" s="47">
        <f>+IFERROR(I89/H89-1,"nm")</f>
        <v>-0.10869565217391308</v>
      </c>
      <c r="J90" s="47">
        <f t="shared" ref="J90:N90" si="260">+IFERROR(J89/I89-1,"nm")</f>
        <v>-1.4192190805475846E-2</v>
      </c>
      <c r="K90" s="47">
        <f t="shared" si="260"/>
        <v>-6.4745501157011831E-2</v>
      </c>
      <c r="L90" s="47">
        <f t="shared" si="260"/>
        <v>-0.16978816950700648</v>
      </c>
      <c r="M90" s="47">
        <f t="shared" si="260"/>
        <v>-9.9251091632210242E-2</v>
      </c>
      <c r="N90" s="47">
        <f t="shared" si="260"/>
        <v>3.8977294083142766E-2</v>
      </c>
      <c r="R90">
        <v>2017</v>
      </c>
      <c r="S90">
        <v>15216</v>
      </c>
      <c r="V90">
        <v>2017</v>
      </c>
      <c r="W90" s="68">
        <f>D62</f>
        <v>106</v>
      </c>
    </row>
    <row r="91" spans="1:24" x14ac:dyDescent="0.3">
      <c r="A91" s="46" t="s">
        <v>134</v>
      </c>
      <c r="B91" s="47">
        <f t="shared" ref="B91:H91" si="261">+IFERROR(B89/B$18,"nm")</f>
        <v>3.3478893740902477E-3</v>
      </c>
      <c r="C91" s="47">
        <f t="shared" si="261"/>
        <v>3.251151449471688E-3</v>
      </c>
      <c r="D91" s="47">
        <f t="shared" si="261"/>
        <v>3.5488958990536278E-3</v>
      </c>
      <c r="E91" s="47">
        <f t="shared" si="261"/>
        <v>3.7697744867048132E-3</v>
      </c>
      <c r="F91" s="47">
        <f t="shared" si="261"/>
        <v>3.1442585838259338E-3</v>
      </c>
      <c r="G91" s="47">
        <f t="shared" si="261"/>
        <v>3.0378348522507597E-3</v>
      </c>
      <c r="H91" s="47">
        <f t="shared" si="261"/>
        <v>2.6776878747307759E-3</v>
      </c>
      <c r="I91" s="47">
        <f>+IFERROR(I89/I$18,"nm")</f>
        <v>2.2339671988230807E-3</v>
      </c>
      <c r="J91" s="47">
        <f t="shared" ref="J91:N91" si="262">+IFERROR(J89/J$18,"nm")</f>
        <v>2.2634421401814607E-3</v>
      </c>
      <c r="K91" s="47">
        <f t="shared" si="262"/>
        <v>2.0322141525984418E-3</v>
      </c>
      <c r="L91" s="47">
        <f t="shared" si="262"/>
        <v>1.5754951959193128E-3</v>
      </c>
      <c r="M91" s="47">
        <f t="shared" si="262"/>
        <v>1.2920271578000689E-3</v>
      </c>
      <c r="N91" s="47">
        <f t="shared" si="262"/>
        <v>1.3296414293527507E-3</v>
      </c>
      <c r="R91">
        <v>2018</v>
      </c>
      <c r="S91">
        <v>14855</v>
      </c>
      <c r="V91">
        <v>2018</v>
      </c>
      <c r="W91" s="68">
        <f>E62</f>
        <v>116</v>
      </c>
    </row>
    <row r="92" spans="1:24" x14ac:dyDescent="0.3">
      <c r="A92" s="9" t="s">
        <v>135</v>
      </c>
      <c r="B92" s="9">
        <f>Historicals!B155</f>
        <v>993</v>
      </c>
      <c r="C92" s="9">
        <f>Historicals!C155</f>
        <v>1372</v>
      </c>
      <c r="D92" s="9">
        <f>Historicals!D155</f>
        <v>1507</v>
      </c>
      <c r="E92" s="9">
        <f>Historicals!E155</f>
        <v>1807</v>
      </c>
      <c r="F92" s="9">
        <f>Historicals!F155</f>
        <v>2376</v>
      </c>
      <c r="G92" s="9">
        <f>Historicals!G155</f>
        <v>2490</v>
      </c>
      <c r="H92" s="9">
        <f>Historicals!H155</f>
        <v>3243</v>
      </c>
      <c r="I92" s="9">
        <f>Historicals!I155</f>
        <v>2365</v>
      </c>
      <c r="J92" s="76">
        <f>T282</f>
        <v>3138.2844550652808</v>
      </c>
      <c r="K92" s="76">
        <f>T283</f>
        <v>3023.1982515726604</v>
      </c>
      <c r="L92" s="76">
        <f>T284</f>
        <v>3787.7740305677494</v>
      </c>
      <c r="M92" s="76">
        <f>T285</f>
        <v>3463.9096079813316</v>
      </c>
      <c r="N92" s="76">
        <f>T286</f>
        <v>2809.5014497998213</v>
      </c>
      <c r="R92">
        <v>2019</v>
      </c>
      <c r="S92">
        <v>15902</v>
      </c>
      <c r="V92">
        <v>2019</v>
      </c>
      <c r="W92" s="68">
        <f>F62</f>
        <v>111</v>
      </c>
    </row>
    <row r="93" spans="1:24" x14ac:dyDescent="0.3">
      <c r="A93" s="46" t="s">
        <v>130</v>
      </c>
      <c r="B93" s="47" t="str">
        <f t="shared" ref="B93" si="263">+IFERROR(B92/A92-1,"nm")</f>
        <v>nm</v>
      </c>
      <c r="C93" s="47">
        <f t="shared" ref="C93" si="264">+IFERROR(C92/B92-1,"nm")</f>
        <v>0.38167170191339372</v>
      </c>
      <c r="D93" s="47">
        <f t="shared" ref="D93" si="265">+IFERROR(D92/C92-1,"nm")</f>
        <v>9.8396501457725938E-2</v>
      </c>
      <c r="E93" s="47">
        <f t="shared" ref="E93" si="266">+IFERROR(E92/D92-1,"nm")</f>
        <v>0.19907100199071004</v>
      </c>
      <c r="F93" s="47">
        <f t="shared" ref="F93" si="267">+IFERROR(F92/E92-1,"nm")</f>
        <v>0.31488655229662421</v>
      </c>
      <c r="G93" s="47">
        <f t="shared" ref="G93" si="268">+IFERROR(G92/F92-1,"nm")</f>
        <v>4.7979797979798011E-2</v>
      </c>
      <c r="H93" s="47">
        <f t="shared" ref="H93" si="269">+IFERROR(H92/G92-1,"nm")</f>
        <v>0.30240963855421676</v>
      </c>
      <c r="I93" s="47">
        <f>+IFERROR(I92/H92-1,"nm")</f>
        <v>-0.27073697193956214</v>
      </c>
      <c r="J93" s="47">
        <f t="shared" ref="J93:N93" si="270">+IFERROR(J92/I92-1,"nm")</f>
        <v>0.3269701712749602</v>
      </c>
      <c r="K93" s="47">
        <f t="shared" si="270"/>
        <v>-3.6671692811933609E-2</v>
      </c>
      <c r="L93" s="47">
        <f t="shared" si="270"/>
        <v>0.25290295752101555</v>
      </c>
      <c r="M93" s="47">
        <f t="shared" si="270"/>
        <v>-8.5502572215976014E-2</v>
      </c>
      <c r="N93" s="47">
        <f t="shared" si="270"/>
        <v>-0.18892183464420165</v>
      </c>
      <c r="R93">
        <v>2020</v>
      </c>
      <c r="S93">
        <v>14484</v>
      </c>
      <c r="V93">
        <v>2020</v>
      </c>
      <c r="W93" s="68">
        <f>G62</f>
        <v>132</v>
      </c>
    </row>
    <row r="94" spans="1:24" x14ac:dyDescent="0.3">
      <c r="A94" s="46" t="s">
        <v>132</v>
      </c>
      <c r="B94" s="47">
        <f t="shared" ref="B94:H94" si="271">+IFERROR(B92/B$18,"nm")</f>
        <v>7.2270742358078607E-2</v>
      </c>
      <c r="C94" s="47">
        <f t="shared" si="271"/>
        <v>9.2928745597399082E-2</v>
      </c>
      <c r="D94" s="47">
        <f t="shared" si="271"/>
        <v>9.9040483701366977E-2</v>
      </c>
      <c r="E94" s="47">
        <f t="shared" si="271"/>
        <v>0.12164254459777853</v>
      </c>
      <c r="F94" s="47">
        <f t="shared" si="271"/>
        <v>0.14941516790340836</v>
      </c>
      <c r="G94" s="47">
        <f t="shared" si="271"/>
        <v>0.17191383595691798</v>
      </c>
      <c r="H94" s="47">
        <f t="shared" si="271"/>
        <v>0.1887769951685197</v>
      </c>
      <c r="I94" s="47">
        <f>+IFERROR(I92/I$18,"nm")</f>
        <v>0.12886176646869721</v>
      </c>
      <c r="J94" s="47">
        <f t="shared" ref="J94:N94" si="272">+IFERROR(J92/J$18,"nm")</f>
        <v>0.17574605776736826</v>
      </c>
      <c r="K94" s="47">
        <f t="shared" si="272"/>
        <v>0.16252874521069099</v>
      </c>
      <c r="L94" s="47">
        <f t="shared" si="272"/>
        <v>0.19015437011604089</v>
      </c>
      <c r="M94" s="47">
        <f t="shared" si="272"/>
        <v>0.15832139715400939</v>
      </c>
      <c r="N94" s="47">
        <f t="shared" si="272"/>
        <v>0.12719181465011095</v>
      </c>
      <c r="R94">
        <v>2021</v>
      </c>
      <c r="S94">
        <v>17179</v>
      </c>
      <c r="V94">
        <v>2021</v>
      </c>
      <c r="W94" s="68">
        <f>H62</f>
        <v>136</v>
      </c>
    </row>
    <row r="95" spans="1:24" x14ac:dyDescent="0.3">
      <c r="A95" s="9" t="s">
        <v>136</v>
      </c>
      <c r="B95" s="9">
        <f>Historicals!B185</f>
        <v>69</v>
      </c>
      <c r="C95" s="9">
        <f>Historicals!C185</f>
        <v>44</v>
      </c>
      <c r="D95" s="9">
        <f>Historicals!D185</f>
        <v>51</v>
      </c>
      <c r="E95" s="9">
        <f>Historicals!E185</f>
        <v>76</v>
      </c>
      <c r="F95" s="9">
        <f>Historicals!F185</f>
        <v>49</v>
      </c>
      <c r="G95" s="9">
        <f>Historicals!G185</f>
        <v>28</v>
      </c>
      <c r="H95" s="9">
        <f>Historicals!H185</f>
        <v>94</v>
      </c>
      <c r="I95" s="9">
        <f>Historicals!I185</f>
        <v>78</v>
      </c>
      <c r="J95" s="76">
        <f>X282</f>
        <v>75.530566351088495</v>
      </c>
      <c r="K95" s="76">
        <f>X283</f>
        <v>84.048054636981391</v>
      </c>
      <c r="L95" s="76">
        <f>X284</f>
        <v>89.666955523428442</v>
      </c>
      <c r="M95" s="76">
        <f>X285</f>
        <v>108.21430117957802</v>
      </c>
      <c r="N95" s="76">
        <f>X286</f>
        <v>166.9811060312143</v>
      </c>
      <c r="R95">
        <v>2022</v>
      </c>
      <c r="S95">
        <v>18353</v>
      </c>
      <c r="V95">
        <v>2022</v>
      </c>
      <c r="W95" s="68">
        <f>I62</f>
        <v>134</v>
      </c>
    </row>
    <row r="96" spans="1:24" x14ac:dyDescent="0.3">
      <c r="A96" s="46" t="s">
        <v>130</v>
      </c>
      <c r="B96" s="47" t="str">
        <f t="shared" ref="B96" si="273">+IFERROR(B95/A95-1,"nm")</f>
        <v>nm</v>
      </c>
      <c r="C96" s="47">
        <f t="shared" ref="C96" si="274">+IFERROR(C95/B95-1,"nm")</f>
        <v>-0.3623188405797102</v>
      </c>
      <c r="D96" s="47">
        <f t="shared" ref="D96" si="275">+IFERROR(D95/C95-1,"nm")</f>
        <v>0.15909090909090917</v>
      </c>
      <c r="E96" s="47">
        <f t="shared" ref="E96" si="276">+IFERROR(E95/D95-1,"nm")</f>
        <v>0.49019607843137258</v>
      </c>
      <c r="F96" s="47">
        <f t="shared" ref="F96" si="277">+IFERROR(F95/E95-1,"nm")</f>
        <v>-0.35526315789473684</v>
      </c>
      <c r="G96" s="47">
        <f t="shared" ref="G96" si="278">+IFERROR(G95/F95-1,"nm")</f>
        <v>-0.4285714285714286</v>
      </c>
      <c r="H96" s="47">
        <f t="shared" ref="H96" si="279">+IFERROR(H95/G95-1,"nm")</f>
        <v>2.3571428571428572</v>
      </c>
      <c r="I96" s="47">
        <f>+IFERROR(I95/H95-1,"nm")</f>
        <v>-0.17021276595744683</v>
      </c>
      <c r="J96" s="47">
        <f t="shared" ref="J96:N96" si="280">+IFERROR(J95/I95-1,"nm")</f>
        <v>-3.1659405755275705E-2</v>
      </c>
      <c r="K96" s="47">
        <f t="shared" si="280"/>
        <v>0.1127687596873177</v>
      </c>
      <c r="L96" s="47">
        <f t="shared" si="280"/>
        <v>6.6853431774430705E-2</v>
      </c>
      <c r="M96" s="47">
        <f t="shared" si="280"/>
        <v>0.20684705472467457</v>
      </c>
      <c r="N96" s="47">
        <f t="shared" si="280"/>
        <v>0.54305950517681323</v>
      </c>
      <c r="R96">
        <v>2023</v>
      </c>
      <c r="T96" s="69">
        <f>_xlfn.FORECAST.ETS(R96,S88:S95,R88:R95)</f>
        <v>17856.926607249243</v>
      </c>
      <c r="V96">
        <v>2023</v>
      </c>
      <c r="X96" s="69">
        <f>_xlfn.FORECAST.ETS(V96,W88:W95,V88:V95)</f>
        <v>154.43121131939634</v>
      </c>
    </row>
    <row r="97" spans="1:24" x14ac:dyDescent="0.3">
      <c r="A97" s="46" t="s">
        <v>134</v>
      </c>
      <c r="B97" s="47">
        <f t="shared" ref="B97:H97" si="281">+IFERROR(B95/B$18,"nm")</f>
        <v>5.0218340611353713E-3</v>
      </c>
      <c r="C97" s="47">
        <f t="shared" si="281"/>
        <v>2.980222162015714E-3</v>
      </c>
      <c r="D97" s="47">
        <f t="shared" si="281"/>
        <v>3.3517350157728706E-3</v>
      </c>
      <c r="E97" s="47">
        <f t="shared" si="281"/>
        <v>5.1161225176708175E-3</v>
      </c>
      <c r="F97" s="47">
        <f t="shared" si="281"/>
        <v>3.081373412149415E-3</v>
      </c>
      <c r="G97" s="47">
        <f t="shared" si="281"/>
        <v>1.9331676332504833E-3</v>
      </c>
      <c r="H97" s="47">
        <f t="shared" si="281"/>
        <v>5.4717969614063678E-3</v>
      </c>
      <c r="I97" s="47">
        <f>+IFERROR(I95/I$18,"nm")</f>
        <v>4.2499863782487881E-3</v>
      </c>
      <c r="J97" s="47">
        <f t="shared" ref="J97:N97" si="282">+IFERROR(J95/J$18,"nm")</f>
        <v>4.2297629380649363E-3</v>
      </c>
      <c r="K97" s="47">
        <f t="shared" si="282"/>
        <v>4.5184680992859695E-3</v>
      </c>
      <c r="L97" s="47">
        <f t="shared" si="282"/>
        <v>4.5014732426434849E-3</v>
      </c>
      <c r="M97" s="47">
        <f t="shared" si="282"/>
        <v>4.9460411193524116E-3</v>
      </c>
      <c r="N97" s="47">
        <f t="shared" si="282"/>
        <v>7.5595724963608748E-3</v>
      </c>
      <c r="R97">
        <v>2024</v>
      </c>
      <c r="T97" s="69">
        <f t="shared" ref="T97:T100" si="283">_xlfn.FORECAST.ETS(R97,S89:S96,R89:R96)</f>
        <v>18601.006533666372</v>
      </c>
      <c r="V97">
        <v>2024</v>
      </c>
      <c r="X97" s="69">
        <f t="shared" ref="X97:X100" si="284">_xlfn.FORECAST.ETS(V97,W89:W96,V89:V96)</f>
        <v>154.85909054427208</v>
      </c>
    </row>
    <row r="98" spans="1:24" x14ac:dyDescent="0.3">
      <c r="A98" s="43" t="s">
        <v>107</v>
      </c>
      <c r="B98" s="43"/>
      <c r="C98" s="43"/>
      <c r="D98" s="43"/>
      <c r="E98" s="43"/>
      <c r="F98" s="43"/>
      <c r="G98" s="43"/>
      <c r="H98" s="43"/>
      <c r="I98" s="43"/>
      <c r="J98" s="39"/>
      <c r="K98" s="39"/>
      <c r="L98" s="39"/>
      <c r="M98" s="39"/>
      <c r="N98" s="39"/>
      <c r="R98">
        <v>2025</v>
      </c>
      <c r="T98" s="69">
        <f t="shared" si="283"/>
        <v>19919.468736144619</v>
      </c>
      <c r="V98">
        <v>2025</v>
      </c>
      <c r="X98" s="69">
        <f t="shared" si="284"/>
        <v>155.94120403494082</v>
      </c>
    </row>
    <row r="99" spans="1:24" x14ac:dyDescent="0.3">
      <c r="A99" s="9" t="s">
        <v>137</v>
      </c>
      <c r="B99" s="9">
        <f>Historicals!B138+Historicals!B142</f>
        <v>4653</v>
      </c>
      <c r="C99" s="9">
        <f>Historicals!C138+Historicals!C142</f>
        <v>4570</v>
      </c>
      <c r="D99" s="9">
        <f>Historicals!D126</f>
        <v>4737</v>
      </c>
      <c r="E99" s="9">
        <f>Historicals!E126</f>
        <v>5166</v>
      </c>
      <c r="F99" s="9">
        <f>Historicals!F126</f>
        <v>5254</v>
      </c>
      <c r="G99" s="9">
        <f>Historicals!G126</f>
        <v>5028</v>
      </c>
      <c r="H99" s="9">
        <f>Historicals!H126</f>
        <v>5343</v>
      </c>
      <c r="I99" s="9">
        <f>Historicals!I126</f>
        <v>5955</v>
      </c>
      <c r="J99" s="69">
        <f>T298</f>
        <v>5883.7043078698753</v>
      </c>
      <c r="K99" s="69">
        <f>T299</f>
        <v>6064.9743824614134</v>
      </c>
      <c r="L99" s="69">
        <f>T300</f>
        <v>6155.8758096857637</v>
      </c>
      <c r="M99" s="69">
        <f>T301</f>
        <v>6519.9336628407282</v>
      </c>
      <c r="N99" s="69">
        <f>T302</f>
        <v>7133.3098247244561</v>
      </c>
      <c r="R99">
        <v>2026</v>
      </c>
      <c r="T99" s="69">
        <f t="shared" si="283"/>
        <v>21878.973216815186</v>
      </c>
      <c r="V99">
        <v>2026</v>
      </c>
      <c r="X99" s="69">
        <f t="shared" si="284"/>
        <v>177.9402146577691</v>
      </c>
    </row>
    <row r="100" spans="1:24" x14ac:dyDescent="0.3">
      <c r="A100" s="44" t="s">
        <v>130</v>
      </c>
      <c r="B100" s="47" t="str">
        <f t="shared" ref="B100" si="285">+IFERROR(B99/A99-1,"nm")</f>
        <v>nm</v>
      </c>
      <c r="C100" s="47">
        <f t="shared" ref="C100" si="286">+IFERROR(C99/B99-1,"nm")</f>
        <v>-1.783795400816679E-2</v>
      </c>
      <c r="D100" s="47">
        <f t="shared" ref="D100" si="287">+IFERROR(D99/C99-1,"nm")</f>
        <v>3.6542669584245013E-2</v>
      </c>
      <c r="E100" s="47">
        <f t="shared" ref="E100" si="288">+IFERROR(E99/D99-1,"nm")</f>
        <v>9.0563647878403986E-2</v>
      </c>
      <c r="F100" s="47">
        <f t="shared" ref="F100" si="289">+IFERROR(F99/E99-1,"nm")</f>
        <v>1.7034456058846237E-2</v>
      </c>
      <c r="G100" s="47">
        <f t="shared" ref="G100" si="290">+IFERROR(G99/F99-1,"nm")</f>
        <v>-4.3014845831747195E-2</v>
      </c>
      <c r="H100" s="47">
        <f t="shared" ref="H100" si="291">+IFERROR(H99/G99-1,"nm")</f>
        <v>6.2649164677804237E-2</v>
      </c>
      <c r="I100" s="47">
        <f>+IFERROR(I99/H99-1,"nm")</f>
        <v>0.11454239191465465</v>
      </c>
      <c r="J100" s="47">
        <f t="shared" ref="J100:N100" si="292">+IFERROR(J99/I99-1,"nm")</f>
        <v>-1.1972408418156943E-2</v>
      </c>
      <c r="K100" s="47">
        <f t="shared" si="292"/>
        <v>3.0808834894893833E-2</v>
      </c>
      <c r="L100" s="47">
        <f t="shared" si="292"/>
        <v>1.4987932593288011E-2</v>
      </c>
      <c r="M100" s="47">
        <f t="shared" si="292"/>
        <v>5.9139895672058573E-2</v>
      </c>
      <c r="N100" s="47">
        <f t="shared" si="292"/>
        <v>9.4077055627047601E-2</v>
      </c>
      <c r="R100">
        <v>2027</v>
      </c>
      <c r="T100" s="69">
        <f t="shared" si="283"/>
        <v>22088.696961580543</v>
      </c>
      <c r="V100">
        <v>2027</v>
      </c>
      <c r="X100" s="69">
        <f t="shared" si="284"/>
        <v>171.16660165964285</v>
      </c>
    </row>
    <row r="101" spans="1:24" x14ac:dyDescent="0.3">
      <c r="A101" s="45" t="s">
        <v>114</v>
      </c>
      <c r="B101" s="3">
        <f>Historicals!B138+Historicals!B141</f>
        <v>828</v>
      </c>
      <c r="C101" s="3">
        <f>Historicals!C138+Historicals!C141</f>
        <v>940</v>
      </c>
      <c r="D101" s="3">
        <f>Historicals!D127</f>
        <v>3285</v>
      </c>
      <c r="E101" s="3">
        <f>Historicals!E127</f>
        <v>3575</v>
      </c>
      <c r="F101" s="3">
        <f>Historicals!F127</f>
        <v>3622</v>
      </c>
      <c r="G101" s="3">
        <f>Historicals!G127</f>
        <v>3449</v>
      </c>
      <c r="H101" s="3">
        <f>Historicals!H127</f>
        <v>3659</v>
      </c>
      <c r="I101" s="3">
        <f>Historicals!I127</f>
        <v>4111</v>
      </c>
      <c r="J101" s="69">
        <f>X298</f>
        <v>4576.0986075099172</v>
      </c>
      <c r="K101" s="69">
        <f>X299</f>
        <v>4830.3140294223376</v>
      </c>
      <c r="L101" s="69">
        <f>X300</f>
        <v>4222.0254738689227</v>
      </c>
      <c r="M101" s="69">
        <f>X301</f>
        <v>4475.6471216196178</v>
      </c>
      <c r="N101" s="69">
        <f>X302</f>
        <v>4924.9369710467854</v>
      </c>
    </row>
    <row r="102" spans="1:24" x14ac:dyDescent="0.3">
      <c r="A102" s="44" t="s">
        <v>130</v>
      </c>
      <c r="B102" s="47" t="str">
        <f t="shared" ref="B102" si="293">+IFERROR(B101/A101-1,"nm")</f>
        <v>nm</v>
      </c>
      <c r="C102" s="47">
        <f t="shared" ref="C102" si="294">+IFERROR(C101/B101-1,"nm")</f>
        <v>0.13526570048309172</v>
      </c>
      <c r="D102" s="47">
        <f t="shared" ref="D102" si="295">+IFERROR(D101/C101-1,"nm")</f>
        <v>2.4946808510638299</v>
      </c>
      <c r="E102" s="47">
        <f t="shared" ref="E102" si="296">+IFERROR(E101/D101-1,"nm")</f>
        <v>8.8280060882800715E-2</v>
      </c>
      <c r="F102" s="47">
        <f t="shared" ref="F102" si="297">+IFERROR(F101/E101-1,"nm")</f>
        <v>1.3146853146853044E-2</v>
      </c>
      <c r="G102" s="47">
        <f t="shared" ref="G102" si="298">+IFERROR(G101/F101-1,"nm")</f>
        <v>-4.7763666482606326E-2</v>
      </c>
      <c r="H102" s="47">
        <f t="shared" ref="H102" si="299">+IFERROR(H101/G101-1,"nm")</f>
        <v>6.0887213685126174E-2</v>
      </c>
      <c r="I102" s="47">
        <f>+IFERROR(I101/H101-1,"nm")</f>
        <v>0.12353101940420874</v>
      </c>
      <c r="J102" s="47">
        <f t="shared" ref="J102:N102" si="300">+IFERROR(J101/I101-1,"nm")</f>
        <v>0.11313515142542374</v>
      </c>
      <c r="K102" s="47">
        <f t="shared" si="300"/>
        <v>5.5552872373690221E-2</v>
      </c>
      <c r="L102" s="47">
        <f t="shared" si="300"/>
        <v>-0.12593147191843357</v>
      </c>
      <c r="M102" s="47">
        <f t="shared" si="300"/>
        <v>6.007108420364049E-2</v>
      </c>
      <c r="N102" s="47">
        <f t="shared" si="300"/>
        <v>0.10038544979492969</v>
      </c>
      <c r="S102" s="1" t="s">
        <v>175</v>
      </c>
      <c r="W102" s="1" t="s">
        <v>213</v>
      </c>
    </row>
    <row r="103" spans="1:24" x14ac:dyDescent="0.3">
      <c r="A103" s="44" t="s">
        <v>138</v>
      </c>
      <c r="B103" s="47">
        <f>Historicals!B227</f>
        <v>0.01</v>
      </c>
      <c r="C103" s="47">
        <f>Historicals!C227</f>
        <v>0</v>
      </c>
      <c r="D103" s="47">
        <f>Historicals!D227</f>
        <v>0.12</v>
      </c>
      <c r="E103" s="47">
        <f>Historicals!E227</f>
        <v>0.09</v>
      </c>
      <c r="F103" s="47">
        <f>Historicals!F227</f>
        <v>0.01</v>
      </c>
      <c r="G103" s="47">
        <f>Historicals!G227</f>
        <v>-0.02</v>
      </c>
      <c r="H103" s="47">
        <f>Historicals!H227</f>
        <v>0.06</v>
      </c>
      <c r="I103" s="47">
        <f>Historicals!I227</f>
        <v>0.17</v>
      </c>
      <c r="J103" s="56">
        <f>T314</f>
        <v>9.795966255587274E-2</v>
      </c>
      <c r="K103" s="56">
        <f>T315</f>
        <v>9.7374922491934579E-2</v>
      </c>
      <c r="L103" s="56">
        <f>T316</f>
        <v>0.18895434067769817</v>
      </c>
      <c r="M103" s="56">
        <f>T317</f>
        <v>0.23282925995185383</v>
      </c>
      <c r="N103" s="56">
        <f>T318</f>
        <v>0.44647509429107146</v>
      </c>
      <c r="R103" t="s">
        <v>158</v>
      </c>
      <c r="S103" t="s">
        <v>176</v>
      </c>
      <c r="T103" t="s">
        <v>177</v>
      </c>
      <c r="V103" t="s">
        <v>158</v>
      </c>
      <c r="W103" t="s">
        <v>214</v>
      </c>
      <c r="X103" t="s">
        <v>177</v>
      </c>
    </row>
    <row r="104" spans="1:24" x14ac:dyDescent="0.3">
      <c r="A104" s="44" t="s">
        <v>139</v>
      </c>
      <c r="B104" s="47" t="str">
        <f t="shared" ref="B104:H104" si="301">+IFERROR(B102-B103,"nm")</f>
        <v>nm</v>
      </c>
      <c r="C104" s="47">
        <f t="shared" si="301"/>
        <v>0.13526570048309172</v>
      </c>
      <c r="D104" s="47">
        <f t="shared" si="301"/>
        <v>2.3746808510638298</v>
      </c>
      <c r="E104" s="47">
        <f t="shared" si="301"/>
        <v>-1.7199391171992817E-3</v>
      </c>
      <c r="F104" s="47">
        <f t="shared" si="301"/>
        <v>3.1468531468530434E-3</v>
      </c>
      <c r="G104" s="47">
        <f t="shared" si="301"/>
        <v>-2.7763666482606326E-2</v>
      </c>
      <c r="H104" s="47">
        <f t="shared" si="301"/>
        <v>8.8721368512617582E-4</v>
      </c>
      <c r="I104" s="47">
        <f>+IFERROR(I102-I103,"nm")</f>
        <v>-4.646898059579127E-2</v>
      </c>
      <c r="J104" s="47">
        <f t="shared" ref="J104:N104" si="302">+IFERROR(J102-J103,"nm")</f>
        <v>1.5175488869551002E-2</v>
      </c>
      <c r="K104" s="47">
        <f t="shared" si="302"/>
        <v>-4.1822050118244358E-2</v>
      </c>
      <c r="L104" s="47">
        <f t="shared" si="302"/>
        <v>-0.31488581259613174</v>
      </c>
      <c r="M104" s="47">
        <f t="shared" si="302"/>
        <v>-0.17275817574821334</v>
      </c>
      <c r="N104" s="47">
        <f t="shared" si="302"/>
        <v>-0.34608964449614177</v>
      </c>
      <c r="R104">
        <v>2015</v>
      </c>
      <c r="S104">
        <v>8506</v>
      </c>
      <c r="V104">
        <v>2015</v>
      </c>
      <c r="W104" s="68">
        <f>B65</f>
        <v>1524</v>
      </c>
    </row>
    <row r="105" spans="1:24" x14ac:dyDescent="0.3">
      <c r="A105" s="45" t="s">
        <v>115</v>
      </c>
      <c r="B105" s="3">
        <f>Historicals!B140+Historicals!B144</f>
        <v>1251</v>
      </c>
      <c r="C105" s="3">
        <f>Historicals!C140+Historicals!C144</f>
        <v>1175</v>
      </c>
      <c r="D105" s="3">
        <f>Historicals!D128</f>
        <v>1185</v>
      </c>
      <c r="E105" s="3">
        <f>Historicals!E128</f>
        <v>1347</v>
      </c>
      <c r="F105" s="3">
        <f>Historicals!F128</f>
        <v>1395</v>
      </c>
      <c r="G105" s="3">
        <f>Historicals!G128</f>
        <v>1365</v>
      </c>
      <c r="H105" s="3">
        <f>Historicals!H128</f>
        <v>1494</v>
      </c>
      <c r="I105" s="3">
        <f>Historicals!I128</f>
        <v>1610</v>
      </c>
      <c r="J105" s="69">
        <f>X314</f>
        <v>1626.8920727018533</v>
      </c>
      <c r="K105" s="69">
        <f>X315</f>
        <v>1728.8106536983744</v>
      </c>
      <c r="L105" s="69">
        <f>X316</f>
        <v>1818.6514952769085</v>
      </c>
      <c r="M105" s="69">
        <f>X317</f>
        <v>1851.3516223963074</v>
      </c>
      <c r="N105" s="69">
        <f>X318</f>
        <v>1996.9411072119644</v>
      </c>
      <c r="R105">
        <v>2016</v>
      </c>
      <c r="S105">
        <v>9299</v>
      </c>
      <c r="V105">
        <v>2016</v>
      </c>
      <c r="W105" s="68">
        <f>C65</f>
        <v>1787</v>
      </c>
    </row>
    <row r="106" spans="1:24" x14ac:dyDescent="0.3">
      <c r="A106" s="44" t="s">
        <v>130</v>
      </c>
      <c r="B106" s="47" t="str">
        <f t="shared" ref="B106" si="303">+IFERROR(B105/A105-1,"nm")</f>
        <v>nm</v>
      </c>
      <c r="C106" s="47">
        <f t="shared" ref="C106" si="304">+IFERROR(C105/B105-1,"nm")</f>
        <v>-6.0751398880895313E-2</v>
      </c>
      <c r="D106" s="47">
        <f t="shared" ref="D106" si="305">+IFERROR(D105/C105-1,"nm")</f>
        <v>8.5106382978723527E-3</v>
      </c>
      <c r="E106" s="47">
        <f t="shared" ref="E106" si="306">+IFERROR(E105/D105-1,"nm")</f>
        <v>0.13670886075949373</v>
      </c>
      <c r="F106" s="47">
        <f t="shared" ref="F106" si="307">+IFERROR(F105/E105-1,"nm")</f>
        <v>3.563474387527843E-2</v>
      </c>
      <c r="G106" s="47">
        <f t="shared" ref="G106" si="308">+IFERROR(G105/F105-1,"nm")</f>
        <v>-2.1505376344086002E-2</v>
      </c>
      <c r="H106" s="47">
        <f t="shared" ref="H106" si="309">+IFERROR(H105/G105-1,"nm")</f>
        <v>9.4505494505494614E-2</v>
      </c>
      <c r="I106" s="47">
        <f>+IFERROR(I105/H105-1,"nm")</f>
        <v>7.7643908969210251E-2</v>
      </c>
      <c r="J106" s="47">
        <f t="shared" ref="J106:N106" si="310">+IFERROR(J105/I105-1,"nm")</f>
        <v>1.0491970622269031E-2</v>
      </c>
      <c r="K106" s="47">
        <f t="shared" si="310"/>
        <v>6.2646184529782767E-2</v>
      </c>
      <c r="L106" s="47">
        <f t="shared" si="310"/>
        <v>5.1966848646114672E-2</v>
      </c>
      <c r="M106" s="47">
        <f t="shared" si="310"/>
        <v>1.7980425169045411E-2</v>
      </c>
      <c r="N106" s="47">
        <f t="shared" si="310"/>
        <v>7.8639564226709258E-2</v>
      </c>
      <c r="R106">
        <v>2017</v>
      </c>
      <c r="S106">
        <v>9684</v>
      </c>
      <c r="V106">
        <v>2017</v>
      </c>
      <c r="W106" s="68">
        <f>D65</f>
        <v>1507</v>
      </c>
    </row>
    <row r="107" spans="1:24" x14ac:dyDescent="0.3">
      <c r="A107" s="44" t="s">
        <v>138</v>
      </c>
      <c r="B107" s="47">
        <f>Historicals!B228</f>
        <v>-7.0000000000000007E-2</v>
      </c>
      <c r="C107" s="47">
        <f>Historicals!C228</f>
        <v>-0.06</v>
      </c>
      <c r="D107" s="47">
        <f>Historicals!D228</f>
        <v>0.06</v>
      </c>
      <c r="E107" s="47">
        <f>Historicals!E228</f>
        <v>0.14000000000000001</v>
      </c>
      <c r="F107" s="47">
        <f>Historicals!F228</f>
        <v>0.04</v>
      </c>
      <c r="G107" s="47">
        <f>Historicals!G228</f>
        <v>-0.04</v>
      </c>
      <c r="H107" s="47">
        <f>Historicals!H228</f>
        <v>0.09</v>
      </c>
      <c r="I107" s="47">
        <f>Historicals!I228</f>
        <v>0.12</v>
      </c>
      <c r="J107" s="56">
        <f>T330</f>
        <v>0.11055024709685166</v>
      </c>
      <c r="K107" s="56">
        <f>T331</f>
        <v>0.11728094753958049</v>
      </c>
      <c r="L107" s="56">
        <f>T332</f>
        <v>7.3323300988168555E-2</v>
      </c>
      <c r="M107" s="56">
        <f>T333</f>
        <v>0.12080798562739094</v>
      </c>
      <c r="N107" s="56">
        <f>T334</f>
        <v>0.24901742273214295</v>
      </c>
      <c r="R107">
        <v>2018</v>
      </c>
      <c r="S107">
        <v>9322</v>
      </c>
      <c r="V107">
        <v>2018</v>
      </c>
      <c r="W107" s="68">
        <f>E65</f>
        <v>1587</v>
      </c>
    </row>
    <row r="108" spans="1:24" x14ac:dyDescent="0.3">
      <c r="A108" s="44" t="s">
        <v>139</v>
      </c>
      <c r="B108" s="47" t="str">
        <f t="shared" ref="B108:H108" si="311">+IFERROR(B106-B107,"nm")</f>
        <v>nm</v>
      </c>
      <c r="C108" s="47">
        <f t="shared" si="311"/>
        <v>-7.5139888089531537E-4</v>
      </c>
      <c r="D108" s="47">
        <f t="shared" si="311"/>
        <v>-5.1489361702127645E-2</v>
      </c>
      <c r="E108" s="47">
        <f t="shared" si="311"/>
        <v>-3.29113924050628E-3</v>
      </c>
      <c r="F108" s="47">
        <f t="shared" si="311"/>
        <v>-4.3652561247215713E-3</v>
      </c>
      <c r="G108" s="47">
        <f t="shared" si="311"/>
        <v>1.8494623655913998E-2</v>
      </c>
      <c r="H108" s="47">
        <f t="shared" si="311"/>
        <v>4.5054945054946172E-3</v>
      </c>
      <c r="I108" s="47">
        <f>+IFERROR(I106-I107,"nm")</f>
        <v>-4.2356091030789744E-2</v>
      </c>
      <c r="J108" s="47">
        <f t="shared" ref="J108:N108" si="312">+IFERROR(J106-J107,"nm")</f>
        <v>-0.10005827647458262</v>
      </c>
      <c r="K108" s="47">
        <f t="shared" si="312"/>
        <v>-5.4634763009797721E-2</v>
      </c>
      <c r="L108" s="47">
        <f t="shared" si="312"/>
        <v>-2.1356452342053883E-2</v>
      </c>
      <c r="M108" s="47">
        <f t="shared" si="312"/>
        <v>-0.10282756045834553</v>
      </c>
      <c r="N108" s="47">
        <f t="shared" si="312"/>
        <v>-0.17037785850543369</v>
      </c>
      <c r="R108">
        <v>2019</v>
      </c>
      <c r="S108">
        <v>10045</v>
      </c>
      <c r="V108">
        <v>2019</v>
      </c>
      <c r="W108" s="68">
        <f>F65</f>
        <v>1995</v>
      </c>
    </row>
    <row r="109" spans="1:24" x14ac:dyDescent="0.3">
      <c r="A109" s="45" t="s">
        <v>116</v>
      </c>
      <c r="B109" s="3">
        <f>Historicals!B141+Historicals!B145</f>
        <v>309</v>
      </c>
      <c r="C109" s="3">
        <f>Historicals!C141+Historicals!C145</f>
        <v>289</v>
      </c>
      <c r="D109" s="3">
        <f>Historicals!D129</f>
        <v>267</v>
      </c>
      <c r="E109" s="3">
        <f>Historicals!E129</f>
        <v>244</v>
      </c>
      <c r="F109" s="3">
        <f>Historicals!F129</f>
        <v>237</v>
      </c>
      <c r="G109" s="3">
        <f>Historicals!G129</f>
        <v>214</v>
      </c>
      <c r="H109" s="3">
        <f>Historicals!H129</f>
        <v>190</v>
      </c>
      <c r="I109" s="3">
        <f>Historicals!I129</f>
        <v>234</v>
      </c>
      <c r="J109" s="69">
        <f>X330</f>
        <v>188.48191046728769</v>
      </c>
      <c r="K109" s="69">
        <f>X331</f>
        <v>181.7170695626061</v>
      </c>
      <c r="L109" s="69">
        <f>X332</f>
        <v>184.99921772696806</v>
      </c>
      <c r="M109" s="69">
        <f>X333</f>
        <v>195.90595854501092</v>
      </c>
      <c r="N109" s="69">
        <f>X334</f>
        <v>211.4317464657143</v>
      </c>
      <c r="R109">
        <v>2020</v>
      </c>
      <c r="S109">
        <v>9329</v>
      </c>
      <c r="V109">
        <v>2020</v>
      </c>
      <c r="W109" s="68">
        <f>G65</f>
        <v>1541</v>
      </c>
    </row>
    <row r="110" spans="1:24" x14ac:dyDescent="0.3">
      <c r="A110" s="44" t="s">
        <v>130</v>
      </c>
      <c r="B110" s="47" t="str">
        <f t="shared" ref="B110" si="313">+IFERROR(B109/A109-1,"nm")</f>
        <v>nm</v>
      </c>
      <c r="C110" s="47">
        <f t="shared" ref="C110" si="314">+IFERROR(C109/B109-1,"nm")</f>
        <v>-6.4724919093851141E-2</v>
      </c>
      <c r="D110" s="47">
        <f t="shared" ref="D110" si="315">+IFERROR(D109/C109-1,"nm")</f>
        <v>-7.6124567474048388E-2</v>
      </c>
      <c r="E110" s="47">
        <f t="shared" ref="E110" si="316">+IFERROR(E109/D109-1,"nm")</f>
        <v>-8.6142322097378266E-2</v>
      </c>
      <c r="F110" s="47">
        <f t="shared" ref="F110" si="317">+IFERROR(F109/E109-1,"nm")</f>
        <v>-2.8688524590163911E-2</v>
      </c>
      <c r="G110" s="47">
        <f t="shared" ref="G110" si="318">+IFERROR(G109/F109-1,"nm")</f>
        <v>-9.7046413502109741E-2</v>
      </c>
      <c r="H110" s="47">
        <f t="shared" ref="H110" si="319">+IFERROR(H109/G109-1,"nm")</f>
        <v>-0.11214953271028039</v>
      </c>
      <c r="I110" s="47">
        <f>+IFERROR(I109/H109-1,"nm")</f>
        <v>0.23157894736842111</v>
      </c>
      <c r="J110" s="47">
        <f t="shared" ref="J110:N110" si="320">+IFERROR(J109/I109-1,"nm")</f>
        <v>-0.19452175013979622</v>
      </c>
      <c r="K110" s="47">
        <f t="shared" si="320"/>
        <v>-3.5891194480733302E-2</v>
      </c>
      <c r="L110" s="47">
        <f t="shared" si="320"/>
        <v>1.8061859418392112E-2</v>
      </c>
      <c r="M110" s="47">
        <f t="shared" si="320"/>
        <v>5.8955605067150252E-2</v>
      </c>
      <c r="N110" s="47">
        <f t="shared" si="320"/>
        <v>7.9251228681419761E-2</v>
      </c>
      <c r="R110">
        <v>2021</v>
      </c>
      <c r="S110">
        <v>11664</v>
      </c>
      <c r="V110">
        <v>2021</v>
      </c>
      <c r="W110" s="68">
        <f>H65</f>
        <v>2435</v>
      </c>
    </row>
    <row r="111" spans="1:24" x14ac:dyDescent="0.3">
      <c r="A111" s="44" t="s">
        <v>138</v>
      </c>
      <c r="B111" s="47">
        <f>Historicals!B229</f>
        <v>-7.0000000000000007E-2</v>
      </c>
      <c r="C111" s="47">
        <f>Historicals!C229</f>
        <v>-7.0000000000000007E-2</v>
      </c>
      <c r="D111" s="47">
        <f>Historicals!D229</f>
        <v>-0.01</v>
      </c>
      <c r="E111" s="47">
        <f>Historicals!E229</f>
        <v>-0.09</v>
      </c>
      <c r="F111" s="47">
        <f>Historicals!F229</f>
        <v>-0.03</v>
      </c>
      <c r="G111" s="47">
        <f>Historicals!G229</f>
        <v>-0.1</v>
      </c>
      <c r="H111" s="47">
        <f>Historicals!H229</f>
        <v>-0.11</v>
      </c>
      <c r="I111" s="47">
        <f>Historicals!I229</f>
        <v>0.28000000000000003</v>
      </c>
      <c r="J111" s="56">
        <f>T346</f>
        <v>0.12222331855681338</v>
      </c>
      <c r="K111" s="56">
        <f>T347</f>
        <v>0.16812313113625796</v>
      </c>
      <c r="L111" s="56">
        <f>T348</f>
        <v>0.27356710467494472</v>
      </c>
      <c r="M111" s="56">
        <f>T349</f>
        <v>0.47260920222030856</v>
      </c>
      <c r="N111" s="56">
        <f>T350</f>
        <v>0.70379868485714281</v>
      </c>
      <c r="R111">
        <v>2022</v>
      </c>
      <c r="S111">
        <v>12288</v>
      </c>
      <c r="V111">
        <v>2022</v>
      </c>
      <c r="W111" s="68">
        <f>I65</f>
        <v>3293</v>
      </c>
    </row>
    <row r="112" spans="1:24" x14ac:dyDescent="0.3">
      <c r="A112" s="44" t="s">
        <v>139</v>
      </c>
      <c r="B112" s="47" t="str">
        <f t="shared" ref="B112:H112" si="321">+IFERROR(B110-B111,"nm")</f>
        <v>nm</v>
      </c>
      <c r="C112" s="47">
        <f t="shared" si="321"/>
        <v>5.2750809061488657E-3</v>
      </c>
      <c r="D112" s="47">
        <f t="shared" si="321"/>
        <v>-6.6124567474048393E-2</v>
      </c>
      <c r="E112" s="47">
        <f t="shared" si="321"/>
        <v>3.8576779026217312E-3</v>
      </c>
      <c r="F112" s="47">
        <f t="shared" si="321"/>
        <v>1.3114754098360881E-3</v>
      </c>
      <c r="G112" s="47">
        <f t="shared" si="321"/>
        <v>2.9535864978902648E-3</v>
      </c>
      <c r="H112" s="47">
        <f t="shared" si="321"/>
        <v>-2.1495327102803857E-3</v>
      </c>
      <c r="I112" s="47">
        <f>+IFERROR(I110-I111,"nm")</f>
        <v>-4.842105263157892E-2</v>
      </c>
      <c r="J112" s="47">
        <f t="shared" ref="J112:N112" si="322">+IFERROR(J110-J111,"nm")</f>
        <v>-0.31674506869660962</v>
      </c>
      <c r="K112" s="47">
        <f t="shared" si="322"/>
        <v>-0.20401432561699126</v>
      </c>
      <c r="L112" s="47">
        <f t="shared" si="322"/>
        <v>-0.2555052452565526</v>
      </c>
      <c r="M112" s="47">
        <f t="shared" si="322"/>
        <v>-0.4136535971531583</v>
      </c>
      <c r="N112" s="47">
        <f t="shared" si="322"/>
        <v>-0.62454745617572305</v>
      </c>
      <c r="R112">
        <v>2023</v>
      </c>
      <c r="T112" s="69">
        <f>_xlfn.FORECAST.ETS(R112,S104:S111,R104:R111)</f>
        <v>12117.287351463314</v>
      </c>
      <c r="V112">
        <v>2023</v>
      </c>
      <c r="X112" s="69">
        <f>_xlfn.FORECAST.ETS(V112,W104:W111,V104:V111)</f>
        <v>2906.6435067870843</v>
      </c>
    </row>
    <row r="113" spans="1:24" x14ac:dyDescent="0.3">
      <c r="A113" s="9" t="s">
        <v>131</v>
      </c>
      <c r="B113" s="48">
        <f t="shared" ref="B113:H113" si="323">+B119+B116</f>
        <v>967</v>
      </c>
      <c r="C113" s="48">
        <f t="shared" si="323"/>
        <v>1044</v>
      </c>
      <c r="D113" s="48">
        <f t="shared" si="323"/>
        <v>1034</v>
      </c>
      <c r="E113" s="48">
        <f t="shared" si="323"/>
        <v>1244</v>
      </c>
      <c r="F113" s="48">
        <f t="shared" si="323"/>
        <v>1376</v>
      </c>
      <c r="G113" s="48">
        <f t="shared" si="323"/>
        <v>1230</v>
      </c>
      <c r="H113" s="48">
        <f t="shared" si="323"/>
        <v>1573</v>
      </c>
      <c r="I113" s="48">
        <f>+I119+I116</f>
        <v>1938</v>
      </c>
      <c r="J113" s="48">
        <f t="shared" ref="J113:N113" si="324">+J119+J116</f>
        <v>1881.1076084826921</v>
      </c>
      <c r="K113" s="48">
        <f t="shared" si="324"/>
        <v>2038.1407805759673</v>
      </c>
      <c r="L113" s="48">
        <f t="shared" si="324"/>
        <v>2276.5499655822664</v>
      </c>
      <c r="M113" s="48">
        <f t="shared" si="324"/>
        <v>2532.8475098029471</v>
      </c>
      <c r="N113" s="48">
        <f t="shared" si="324"/>
        <v>2946.7807447717855</v>
      </c>
      <c r="R113">
        <v>2024</v>
      </c>
      <c r="T113" s="69">
        <f t="shared" ref="T113:T116" si="325">_xlfn.FORECAST.ETS(R113,S105:S112,R105:R112)</f>
        <v>12717.47786597501</v>
      </c>
      <c r="V113">
        <v>2024</v>
      </c>
      <c r="X113" s="69">
        <f t="shared" ref="X113:X116" si="326">_xlfn.FORECAST.ETS(V113,W105:W112,V105:V112)</f>
        <v>3555.0368981050283</v>
      </c>
    </row>
    <row r="114" spans="1:24" x14ac:dyDescent="0.3">
      <c r="A114" s="46" t="s">
        <v>130</v>
      </c>
      <c r="B114" s="47" t="str">
        <f t="shared" ref="B114" si="327">+IFERROR(B113/A113-1,"nm")</f>
        <v>nm</v>
      </c>
      <c r="C114" s="47">
        <f t="shared" ref="C114" si="328">+IFERROR(C113/B113-1,"nm")</f>
        <v>7.962771458117901E-2</v>
      </c>
      <c r="D114" s="47">
        <f t="shared" ref="D114" si="329">+IFERROR(D113/C113-1,"nm")</f>
        <v>-9.5785440613026518E-3</v>
      </c>
      <c r="E114" s="47">
        <f t="shared" ref="E114" si="330">+IFERROR(E113/D113-1,"nm")</f>
        <v>0.20309477756286265</v>
      </c>
      <c r="F114" s="47">
        <f t="shared" ref="F114" si="331">+IFERROR(F113/E113-1,"nm")</f>
        <v>0.10610932475884249</v>
      </c>
      <c r="G114" s="47">
        <f t="shared" ref="G114" si="332">+IFERROR(G113/F113-1,"nm")</f>
        <v>-0.10610465116279066</v>
      </c>
      <c r="H114" s="47">
        <f t="shared" ref="H114" si="333">+IFERROR(H113/G113-1,"nm")</f>
        <v>0.27886178861788613</v>
      </c>
      <c r="I114" s="47">
        <f>+IFERROR(I113/H113-1,"nm")</f>
        <v>0.23204068658614108</v>
      </c>
      <c r="J114" s="47">
        <f t="shared" ref="J114:N114" si="334">+IFERROR(J113/I113-1,"nm")</f>
        <v>-2.9356239173017551E-2</v>
      </c>
      <c r="K114" s="47">
        <f t="shared" si="334"/>
        <v>8.3479101028111069E-2</v>
      </c>
      <c r="L114" s="47">
        <f t="shared" si="334"/>
        <v>0.11697385542667282</v>
      </c>
      <c r="M114" s="47">
        <f t="shared" si="334"/>
        <v>0.11258155897980848</v>
      </c>
      <c r="N114" s="47">
        <f t="shared" si="334"/>
        <v>0.16342603862521599</v>
      </c>
      <c r="R114">
        <v>2025</v>
      </c>
      <c r="T114" s="69">
        <f t="shared" si="325"/>
        <v>13920.785097381755</v>
      </c>
      <c r="V114">
        <v>2025</v>
      </c>
      <c r="X114" s="69">
        <f t="shared" si="326"/>
        <v>3983.0654790364165</v>
      </c>
    </row>
    <row r="115" spans="1:24" x14ac:dyDescent="0.3">
      <c r="A115" s="46" t="s">
        <v>132</v>
      </c>
      <c r="B115" s="47">
        <f t="shared" ref="B115:H115" si="335">+IFERROR(B113/B$18,"nm")</f>
        <v>7.0378457059679767E-2</v>
      </c>
      <c r="C115" s="47">
        <f t="shared" si="335"/>
        <v>7.0712544026009211E-2</v>
      </c>
      <c r="D115" s="47">
        <f t="shared" si="335"/>
        <v>6.7954784437434274E-2</v>
      </c>
      <c r="E115" s="47">
        <f t="shared" si="335"/>
        <v>8.374284752608549E-2</v>
      </c>
      <c r="F115" s="47">
        <f t="shared" si="335"/>
        <v>8.6529996226889699E-2</v>
      </c>
      <c r="G115" s="47">
        <f t="shared" si="335"/>
        <v>8.4921292460646225E-2</v>
      </c>
      <c r="H115" s="47">
        <f t="shared" si="335"/>
        <v>9.1565283194598057E-2</v>
      </c>
      <c r="I115" s="47">
        <f>+IFERROR(I113/I$18,"nm")</f>
        <v>0.10559581539802756</v>
      </c>
      <c r="J115" s="47">
        <f t="shared" ref="J115:N115" si="336">+IFERROR(J113/J$18,"nm")</f>
        <v>0.10534330178178775</v>
      </c>
      <c r="K115" s="47">
        <f t="shared" si="336"/>
        <v>0.10957153188926047</v>
      </c>
      <c r="L115" s="47">
        <f t="shared" si="336"/>
        <v>0.114287684864375</v>
      </c>
      <c r="M115" s="47">
        <f t="shared" si="336"/>
        <v>0.11576628778247763</v>
      </c>
      <c r="N115" s="47">
        <f t="shared" si="336"/>
        <v>0.13340672606886678</v>
      </c>
      <c r="R115">
        <v>2026</v>
      </c>
      <c r="T115" s="69">
        <f t="shared" si="325"/>
        <v>15564.345322650654</v>
      </c>
      <c r="V115">
        <v>2026</v>
      </c>
      <c r="X115" s="69">
        <f t="shared" si="326"/>
        <v>4747.4817629810714</v>
      </c>
    </row>
    <row r="116" spans="1:24" x14ac:dyDescent="0.3">
      <c r="A116" s="9" t="s">
        <v>133</v>
      </c>
      <c r="B116" s="9">
        <f>Historicals!B204+Historicals!B205</f>
        <v>49</v>
      </c>
      <c r="C116" s="9">
        <f>Historicals!C201</f>
        <v>42</v>
      </c>
      <c r="D116" s="9">
        <f>Historicals!D201</f>
        <v>54</v>
      </c>
      <c r="E116" s="9">
        <f>Historicals!E201</f>
        <v>55</v>
      </c>
      <c r="F116" s="9">
        <f>Historicals!F201</f>
        <v>53</v>
      </c>
      <c r="G116" s="9">
        <f>Historicals!G201</f>
        <v>46</v>
      </c>
      <c r="H116" s="9">
        <f>Historicals!H201</f>
        <v>43</v>
      </c>
      <c r="I116" s="9">
        <f>Historicals!I201</f>
        <v>42</v>
      </c>
      <c r="J116" s="76">
        <f>X364</f>
        <v>57.644259443469863</v>
      </c>
      <c r="K116" s="76">
        <f>X347</f>
        <v>39.815397085613789</v>
      </c>
      <c r="L116" s="76">
        <f>X348</f>
        <v>31.630572995875333</v>
      </c>
      <c r="M116" s="76">
        <f>X349</f>
        <v>27.106283140616505</v>
      </c>
      <c r="N116" s="76">
        <f>X350</f>
        <v>23.790592607500066</v>
      </c>
      <c r="R116">
        <v>2027</v>
      </c>
      <c r="T116" s="69">
        <f t="shared" si="325"/>
        <v>16119.83060212519</v>
      </c>
      <c r="V116">
        <v>2027</v>
      </c>
      <c r="X116" s="69">
        <f t="shared" si="326"/>
        <v>5679.8695601364252</v>
      </c>
    </row>
    <row r="117" spans="1:24" x14ac:dyDescent="0.3">
      <c r="A117" s="46" t="s">
        <v>130</v>
      </c>
      <c r="B117" s="47" t="str">
        <f t="shared" ref="B117" si="337">+IFERROR(B116/A116-1,"nm")</f>
        <v>nm</v>
      </c>
      <c r="C117" s="47">
        <f t="shared" ref="C117" si="338">+IFERROR(C116/B116-1,"nm")</f>
        <v>-0.1428571428571429</v>
      </c>
      <c r="D117" s="47">
        <f t="shared" ref="D117" si="339">+IFERROR(D116/C116-1,"nm")</f>
        <v>0.28571428571428581</v>
      </c>
      <c r="E117" s="47">
        <f t="shared" ref="E117" si="340">+IFERROR(E116/D116-1,"nm")</f>
        <v>1.8518518518518601E-2</v>
      </c>
      <c r="F117" s="47">
        <f t="shared" ref="F117" si="341">+IFERROR(F116/E116-1,"nm")</f>
        <v>-3.6363636363636376E-2</v>
      </c>
      <c r="G117" s="47">
        <f t="shared" ref="G117" si="342">+IFERROR(G116/F116-1,"nm")</f>
        <v>-0.13207547169811318</v>
      </c>
      <c r="H117" s="47">
        <f t="shared" ref="H117" si="343">+IFERROR(H116/G116-1,"nm")</f>
        <v>-6.5217391304347783E-2</v>
      </c>
      <c r="I117" s="47">
        <f>+IFERROR(I116/H116-1,"nm")</f>
        <v>-2.3255813953488413E-2</v>
      </c>
      <c r="J117" s="47">
        <f t="shared" ref="J117:N117" si="344">+IFERROR(J116/I116-1,"nm")</f>
        <v>0.37248236770166332</v>
      </c>
      <c r="K117" s="47">
        <f t="shared" si="344"/>
        <v>-0.30929120314817038</v>
      </c>
      <c r="L117" s="47">
        <f t="shared" si="344"/>
        <v>-0.20556931963126945</v>
      </c>
      <c r="M117" s="47">
        <f t="shared" si="344"/>
        <v>-0.14303534292119213</v>
      </c>
      <c r="N117" s="47">
        <f t="shared" si="344"/>
        <v>-0.1223218438291952</v>
      </c>
    </row>
    <row r="118" spans="1:24" x14ac:dyDescent="0.3">
      <c r="A118" s="46" t="s">
        <v>134</v>
      </c>
      <c r="B118" s="47">
        <f t="shared" ref="B118:H118" si="345">+IFERROR(B116/B$18,"nm")</f>
        <v>3.5662299854439593E-3</v>
      </c>
      <c r="C118" s="47">
        <f t="shared" si="345"/>
        <v>2.8447575182877268E-3</v>
      </c>
      <c r="D118" s="47">
        <f t="shared" si="345"/>
        <v>3.5488958990536278E-3</v>
      </c>
      <c r="E118" s="47">
        <f t="shared" si="345"/>
        <v>3.7024570851565131E-3</v>
      </c>
      <c r="F118" s="47">
        <f t="shared" si="345"/>
        <v>3.33291409885549E-3</v>
      </c>
      <c r="G118" s="47">
        <f t="shared" si="345"/>
        <v>3.1759182546257938E-3</v>
      </c>
      <c r="H118" s="47">
        <f t="shared" si="345"/>
        <v>2.5030560568135513E-3</v>
      </c>
      <c r="I118" s="47">
        <f>+IFERROR(I116/I$18,"nm")</f>
        <v>2.2884542036724241E-3</v>
      </c>
      <c r="J118" s="47">
        <f t="shared" ref="J118:N118" si="346">+IFERROR(J116/J$18,"nm")</f>
        <v>3.2281176213194746E-3</v>
      </c>
      <c r="K118" s="47">
        <f t="shared" si="346"/>
        <v>2.1404969141616621E-3</v>
      </c>
      <c r="L118" s="47">
        <f t="shared" si="346"/>
        <v>1.5879225201664378E-3</v>
      </c>
      <c r="M118" s="47">
        <f t="shared" si="346"/>
        <v>1.2389193437918672E-3</v>
      </c>
      <c r="N118" s="47">
        <f t="shared" si="346"/>
        <v>1.0770482590656966E-3</v>
      </c>
      <c r="S118" s="1" t="s">
        <v>178</v>
      </c>
      <c r="W118" s="1" t="s">
        <v>202</v>
      </c>
    </row>
    <row r="119" spans="1:24" x14ac:dyDescent="0.3">
      <c r="A119" s="9" t="s">
        <v>135</v>
      </c>
      <c r="B119" s="9">
        <f>Historicals!B158+Historicals!B159</f>
        <v>918</v>
      </c>
      <c r="C119" s="9">
        <f>Historicals!C156</f>
        <v>1002</v>
      </c>
      <c r="D119" s="9">
        <f>Historicals!D156</f>
        <v>980</v>
      </c>
      <c r="E119" s="9">
        <f>Historicals!E156</f>
        <v>1189</v>
      </c>
      <c r="F119" s="9">
        <f>Historicals!F156</f>
        <v>1323</v>
      </c>
      <c r="G119" s="9">
        <f>Historicals!G156</f>
        <v>1184</v>
      </c>
      <c r="H119" s="9">
        <f>Historicals!H156</f>
        <v>1530</v>
      </c>
      <c r="I119" s="9">
        <f>Historicals!I156</f>
        <v>1896</v>
      </c>
      <c r="J119" s="76">
        <f>T362</f>
        <v>1823.4633490392223</v>
      </c>
      <c r="K119" s="76">
        <f>T363</f>
        <v>1998.3253834903535</v>
      </c>
      <c r="L119" s="76">
        <f>T364</f>
        <v>2244.919392586391</v>
      </c>
      <c r="M119" s="76">
        <f>T365</f>
        <v>2505.7412266623305</v>
      </c>
      <c r="N119" s="76">
        <f>T366</f>
        <v>2922.9901521642855</v>
      </c>
      <c r="R119" t="s">
        <v>158</v>
      </c>
      <c r="S119" t="s">
        <v>179</v>
      </c>
      <c r="T119" t="s">
        <v>177</v>
      </c>
      <c r="V119" t="s">
        <v>158</v>
      </c>
      <c r="W119" t="s">
        <v>179</v>
      </c>
      <c r="X119" t="s">
        <v>177</v>
      </c>
    </row>
    <row r="120" spans="1:24" x14ac:dyDescent="0.3">
      <c r="A120" s="46" t="s">
        <v>130</v>
      </c>
      <c r="B120" s="47" t="str">
        <f t="shared" ref="B120" si="347">+IFERROR(B119/A119-1,"nm")</f>
        <v>nm</v>
      </c>
      <c r="C120" s="47">
        <f t="shared" ref="C120" si="348">+IFERROR(C119/B119-1,"nm")</f>
        <v>9.1503267973856106E-2</v>
      </c>
      <c r="D120" s="47">
        <f t="shared" ref="D120" si="349">+IFERROR(D119/C119-1,"nm")</f>
        <v>-2.1956087824351322E-2</v>
      </c>
      <c r="E120" s="47">
        <f t="shared" ref="E120" si="350">+IFERROR(E119/D119-1,"nm")</f>
        <v>0.21326530612244898</v>
      </c>
      <c r="F120" s="47">
        <f t="shared" ref="F120" si="351">+IFERROR(F119/E119-1,"nm")</f>
        <v>0.11269974768713209</v>
      </c>
      <c r="G120" s="47">
        <f t="shared" ref="G120" si="352">+IFERROR(G119/F119-1,"nm")</f>
        <v>-0.1050642479213908</v>
      </c>
      <c r="H120" s="47">
        <f t="shared" ref="H120" si="353">+IFERROR(H119/G119-1,"nm")</f>
        <v>0.29222972972972983</v>
      </c>
      <c r="I120" s="47">
        <f>+IFERROR(I119/H119-1,"nm")</f>
        <v>0.23921568627450984</v>
      </c>
      <c r="J120" s="47">
        <f t="shared" ref="J120:N120" si="354">+IFERROR(J119/I119-1,"nm")</f>
        <v>-3.825772729998822E-2</v>
      </c>
      <c r="K120" s="47">
        <f t="shared" si="354"/>
        <v>9.5895557507786222E-2</v>
      </c>
      <c r="L120" s="47">
        <f t="shared" si="354"/>
        <v>0.12340032866185524</v>
      </c>
      <c r="M120" s="47">
        <f t="shared" si="354"/>
        <v>0.11618316227178394</v>
      </c>
      <c r="N120" s="47">
        <f t="shared" si="354"/>
        <v>0.16651716508561187</v>
      </c>
      <c r="R120">
        <v>2015</v>
      </c>
      <c r="S120" s="56">
        <v>0.14000000000000001</v>
      </c>
      <c r="V120">
        <v>2015</v>
      </c>
      <c r="W120" s="56">
        <v>0.14000000000000001</v>
      </c>
    </row>
    <row r="121" spans="1:24" x14ac:dyDescent="0.3">
      <c r="A121" s="46" t="s">
        <v>132</v>
      </c>
      <c r="B121" s="47">
        <f t="shared" ref="B121:H121" si="355">+IFERROR(B119/B$18,"nm")</f>
        <v>6.6812227074235814E-2</v>
      </c>
      <c r="C121" s="47">
        <f t="shared" si="355"/>
        <v>6.7867786507721489E-2</v>
      </c>
      <c r="D121" s="47">
        <f t="shared" si="355"/>
        <v>6.4405888538380654E-2</v>
      </c>
      <c r="E121" s="47">
        <f t="shared" si="355"/>
        <v>8.0040390440928977E-2</v>
      </c>
      <c r="F121" s="47">
        <f t="shared" si="355"/>
        <v>8.3197082128034214E-2</v>
      </c>
      <c r="G121" s="47">
        <f t="shared" si="355"/>
        <v>8.1745374206020432E-2</v>
      </c>
      <c r="H121" s="47">
        <f t="shared" si="355"/>
        <v>8.90622271377845E-2</v>
      </c>
      <c r="I121" s="47">
        <f>+IFERROR(I119/I$18,"nm")</f>
        <v>0.10330736119435514</v>
      </c>
      <c r="J121" s="47">
        <f t="shared" ref="J121:N121" si="356">+IFERROR(J119/J$18,"nm")</f>
        <v>0.10211518416046828</v>
      </c>
      <c r="K121" s="47">
        <f t="shared" si="356"/>
        <v>0.10743103497509882</v>
      </c>
      <c r="L121" s="47">
        <f t="shared" si="356"/>
        <v>0.11269976234420856</v>
      </c>
      <c r="M121" s="47">
        <f t="shared" si="356"/>
        <v>0.11452736843868576</v>
      </c>
      <c r="N121" s="47">
        <f t="shared" si="356"/>
        <v>0.13232967780980109</v>
      </c>
      <c r="R121">
        <v>2016</v>
      </c>
      <c r="S121" s="56">
        <v>0.1</v>
      </c>
      <c r="V121">
        <v>2016</v>
      </c>
      <c r="W121" s="56">
        <v>0.18</v>
      </c>
    </row>
    <row r="122" spans="1:24" x14ac:dyDescent="0.3">
      <c r="A122" s="9" t="s">
        <v>136</v>
      </c>
      <c r="B122" s="9">
        <f>Historicals!B189+Historicals!B190</f>
        <v>52</v>
      </c>
      <c r="C122" s="9">
        <f>Historicals!C186</f>
        <v>62</v>
      </c>
      <c r="D122" s="9">
        <f>Historicals!D186</f>
        <v>59</v>
      </c>
      <c r="E122" s="9">
        <f>Historicals!E186</f>
        <v>49</v>
      </c>
      <c r="F122" s="9">
        <f>Historicals!F186</f>
        <v>47</v>
      </c>
      <c r="G122" s="9">
        <f>Historicals!G186</f>
        <v>41</v>
      </c>
      <c r="H122" s="9">
        <f>Historicals!H186</f>
        <v>54</v>
      </c>
      <c r="I122" s="9">
        <f>Historicals!I186</f>
        <v>56</v>
      </c>
      <c r="J122" s="76">
        <f>X362</f>
        <v>47.53021376724908</v>
      </c>
      <c r="K122" s="76">
        <f>X363</f>
        <v>52.964381282708409</v>
      </c>
      <c r="L122" s="76">
        <f>X364</f>
        <v>57.644259443469863</v>
      </c>
      <c r="M122" s="76">
        <f>X365</f>
        <v>65.31429994172511</v>
      </c>
      <c r="N122" s="76">
        <f>X366</f>
        <v>71.79089131446429</v>
      </c>
      <c r="R122">
        <v>2017</v>
      </c>
      <c r="S122" s="56">
        <v>0.04</v>
      </c>
      <c r="V122">
        <v>2017</v>
      </c>
      <c r="W122" s="56">
        <v>0.03</v>
      </c>
    </row>
    <row r="123" spans="1:24" x14ac:dyDescent="0.3">
      <c r="A123" s="46" t="s">
        <v>130</v>
      </c>
      <c r="B123" s="47" t="str">
        <f t="shared" ref="B123" si="357">+IFERROR(B122/A122-1,"nm")</f>
        <v>nm</v>
      </c>
      <c r="C123" s="47">
        <f t="shared" ref="C123" si="358">+IFERROR(C122/B122-1,"nm")</f>
        <v>0.19230769230769229</v>
      </c>
      <c r="D123" s="47">
        <f t="shared" ref="D123" si="359">+IFERROR(D122/C122-1,"nm")</f>
        <v>-4.8387096774193505E-2</v>
      </c>
      <c r="E123" s="47">
        <f t="shared" ref="E123" si="360">+IFERROR(E122/D122-1,"nm")</f>
        <v>-0.16949152542372881</v>
      </c>
      <c r="F123" s="47">
        <f t="shared" ref="F123" si="361">+IFERROR(F122/E122-1,"nm")</f>
        <v>-4.081632653061229E-2</v>
      </c>
      <c r="G123" s="47">
        <f t="shared" ref="G123" si="362">+IFERROR(G122/F122-1,"nm")</f>
        <v>-0.12765957446808507</v>
      </c>
      <c r="H123" s="47">
        <f t="shared" ref="H123" si="363">+IFERROR(H122/G122-1,"nm")</f>
        <v>0.31707317073170738</v>
      </c>
      <c r="I123" s="47">
        <f>+IFERROR(I122/H122-1,"nm")</f>
        <v>3.7037037037036979E-2</v>
      </c>
      <c r="J123" s="47">
        <f t="shared" ref="J123:N123" si="364">+IFERROR(J122/I122-1,"nm")</f>
        <v>-0.15124618272769497</v>
      </c>
      <c r="K123" s="47">
        <f t="shared" si="364"/>
        <v>0.11433080318279076</v>
      </c>
      <c r="L123" s="47">
        <f t="shared" si="364"/>
        <v>8.8358969696665124E-2</v>
      </c>
      <c r="M123" s="47">
        <f t="shared" si="364"/>
        <v>0.13305818432409633</v>
      </c>
      <c r="N123" s="47">
        <f t="shared" si="364"/>
        <v>9.9160388743624983E-2</v>
      </c>
      <c r="R123">
        <v>2018</v>
      </c>
      <c r="S123" s="56">
        <v>-0.04</v>
      </c>
      <c r="V123">
        <v>2018</v>
      </c>
      <c r="W123" s="56">
        <v>0.13</v>
      </c>
    </row>
    <row r="124" spans="1:24" x14ac:dyDescent="0.3">
      <c r="A124" s="46" t="s">
        <v>134</v>
      </c>
      <c r="B124" s="47">
        <f t="shared" ref="B124:H124" si="365">+IFERROR(B122/B$18,"nm")</f>
        <v>3.7845705967976709E-3</v>
      </c>
      <c r="C124" s="47">
        <f t="shared" si="365"/>
        <v>4.1994039555675973E-3</v>
      </c>
      <c r="D124" s="47">
        <f t="shared" si="365"/>
        <v>3.8774973711882231E-3</v>
      </c>
      <c r="E124" s="47">
        <f t="shared" si="365"/>
        <v>3.2985526758667117E-3</v>
      </c>
      <c r="F124" s="47">
        <f t="shared" si="365"/>
        <v>2.9556030687963777E-3</v>
      </c>
      <c r="G124" s="47">
        <f t="shared" si="365"/>
        <v>2.8307097486882076E-3</v>
      </c>
      <c r="H124" s="47">
        <f t="shared" si="365"/>
        <v>3.1433727225100411E-3</v>
      </c>
      <c r="I124" s="47">
        <f>+IFERROR(I122/I$18,"nm")</f>
        <v>3.0512722715632322E-3</v>
      </c>
      <c r="J124" s="47">
        <f t="shared" ref="J124:N124" si="366">+IFERROR(J122/J$18,"nm")</f>
        <v>2.6617242044302066E-3</v>
      </c>
      <c r="K124" s="47">
        <f t="shared" si="366"/>
        <v>2.8473932949191223E-3</v>
      </c>
      <c r="L124" s="47">
        <f t="shared" si="366"/>
        <v>2.8938653036901635E-3</v>
      </c>
      <c r="M124" s="47">
        <f t="shared" si="366"/>
        <v>2.9852543487519563E-3</v>
      </c>
      <c r="N124" s="47">
        <f t="shared" si="366"/>
        <v>3.2501188929040083E-3</v>
      </c>
      <c r="R124">
        <v>2019</v>
      </c>
      <c r="S124" s="56">
        <v>0.08</v>
      </c>
      <c r="V124">
        <v>2019</v>
      </c>
      <c r="W124" s="56">
        <v>7.0000000000000007E-2</v>
      </c>
    </row>
    <row r="125" spans="1:24" x14ac:dyDescent="0.3">
      <c r="A125" s="43" t="s">
        <v>105</v>
      </c>
      <c r="B125" s="43"/>
      <c r="C125" s="43"/>
      <c r="D125" s="43"/>
      <c r="E125" s="43"/>
      <c r="F125" s="43"/>
      <c r="G125" s="43"/>
      <c r="H125" s="43"/>
      <c r="I125" s="43"/>
      <c r="J125" s="39"/>
      <c r="K125" s="39"/>
      <c r="L125" s="39"/>
      <c r="M125" s="39"/>
      <c r="N125" s="39"/>
      <c r="R125">
        <v>2020</v>
      </c>
      <c r="S125" s="56">
        <v>-7.0000000000000007E-2</v>
      </c>
      <c r="V125">
        <v>2020</v>
      </c>
      <c r="W125" s="56">
        <v>-0.06</v>
      </c>
    </row>
    <row r="126" spans="1:24" x14ac:dyDescent="0.3">
      <c r="A126" s="61" t="s">
        <v>137</v>
      </c>
      <c r="B126">
        <f>Historicals!B148</f>
        <v>1982</v>
      </c>
      <c r="C126">
        <f>Historicals!C148</f>
        <v>1955</v>
      </c>
      <c r="D126">
        <f>Historicals!D148</f>
        <v>2042</v>
      </c>
      <c r="E126">
        <f>Historicals!E148</f>
        <v>1886</v>
      </c>
      <c r="F126">
        <f>Historicals!F148</f>
        <v>1906</v>
      </c>
      <c r="G126">
        <f>Historicals!G148</f>
        <v>1846</v>
      </c>
      <c r="H126">
        <f>Historicals!H148</f>
        <v>2205</v>
      </c>
      <c r="I126">
        <f>Historicals!I148</f>
        <v>2346</v>
      </c>
      <c r="J126" s="69">
        <f>T378</f>
        <v>2371.1779065009041</v>
      </c>
      <c r="K126" s="69">
        <f>T379</f>
        <v>2438.5148678005608</v>
      </c>
      <c r="L126" s="69">
        <f>T380</f>
        <v>2601.4251184717041</v>
      </c>
      <c r="M126" s="69">
        <f>T381</f>
        <v>2848.37503504903</v>
      </c>
      <c r="N126" s="69">
        <f>T382</f>
        <v>3081.9019383317841</v>
      </c>
      <c r="R126">
        <v>2021</v>
      </c>
      <c r="S126" s="56">
        <v>0.25</v>
      </c>
      <c r="V126">
        <v>2021</v>
      </c>
      <c r="W126" s="56">
        <v>0.18</v>
      </c>
    </row>
    <row r="127" spans="1:24" x14ac:dyDescent="0.3">
      <c r="A127" s="66" t="s">
        <v>130</v>
      </c>
      <c r="B127" s="47" t="str">
        <f>IFERROR(B126/A126-1,"nm")</f>
        <v>nm</v>
      </c>
      <c r="C127" s="30">
        <f t="shared" ref="C127:I127" si="367">IFERROR(C126/B126-1,"nm")</f>
        <v>-1.3622603430877955E-2</v>
      </c>
      <c r="D127" s="30">
        <f t="shared" si="367"/>
        <v>4.4501278772378416E-2</v>
      </c>
      <c r="E127" s="30">
        <f t="shared" si="367"/>
        <v>-7.6395690499510338E-2</v>
      </c>
      <c r="F127" s="30">
        <f t="shared" si="367"/>
        <v>1.0604453870625585E-2</v>
      </c>
      <c r="G127" s="30">
        <f t="shared" si="367"/>
        <v>-3.147953830010497E-2</v>
      </c>
      <c r="H127" s="30">
        <f t="shared" si="367"/>
        <v>0.19447453954496208</v>
      </c>
      <c r="I127" s="30">
        <f t="shared" si="367"/>
        <v>6.3945578231292544E-2</v>
      </c>
      <c r="J127" s="30">
        <f t="shared" ref="J127" si="368">IFERROR(J126/I126-1,"nm")</f>
        <v>1.0732270460743543E-2</v>
      </c>
      <c r="K127" s="30">
        <f t="shared" ref="K127" si="369">IFERROR(K126/J126-1,"nm")</f>
        <v>2.8398105901308979E-2</v>
      </c>
      <c r="L127" s="30">
        <f t="shared" ref="L127" si="370">IFERROR(L126/K126-1,"nm")</f>
        <v>6.6807159071406996E-2</v>
      </c>
      <c r="M127" s="30">
        <f t="shared" ref="M127" si="371">IFERROR(M126/L126-1,"nm")</f>
        <v>9.4928704587278423E-2</v>
      </c>
      <c r="N127" s="30">
        <f t="shared" ref="N127" si="372">IFERROR(N126/M126-1,"nm")</f>
        <v>8.1986009710527608E-2</v>
      </c>
      <c r="R127">
        <v>2022</v>
      </c>
      <c r="S127" s="56">
        <v>0.05</v>
      </c>
      <c r="V127">
        <v>2022</v>
      </c>
      <c r="W127" s="56">
        <v>0.09</v>
      </c>
    </row>
    <row r="128" spans="1:24" x14ac:dyDescent="0.3">
      <c r="A128" s="66" t="s">
        <v>138</v>
      </c>
      <c r="B128" s="63">
        <f>Historicals!B259</f>
        <v>0.21</v>
      </c>
      <c r="C128" s="63">
        <f>Historicals!C259</f>
        <v>0.02</v>
      </c>
      <c r="D128" s="63">
        <f>Historicals!D259</f>
        <v>0.06</v>
      </c>
      <c r="E128" s="63">
        <f>Historicals!E259</f>
        <v>-0.11</v>
      </c>
      <c r="F128" s="63">
        <f>Historicals!F259</f>
        <v>0.03</v>
      </c>
      <c r="G128" s="63">
        <f>Historicals!G259</f>
        <v>-0.01</v>
      </c>
      <c r="H128" s="63">
        <f>Historicals!H259</f>
        <v>0.16</v>
      </c>
      <c r="I128" s="63">
        <f>Historicals!I259</f>
        <v>7.0000000000000007E-2</v>
      </c>
      <c r="J128" s="56">
        <f>W378</f>
        <v>6.6116164577206135E-2</v>
      </c>
      <c r="K128" s="56">
        <f>W379</f>
        <v>0.10214285714285713</v>
      </c>
      <c r="L128" s="56">
        <f>W380</f>
        <v>0.33116971543459589</v>
      </c>
      <c r="M128" s="56">
        <f>W381</f>
        <v>0.31586145061622301</v>
      </c>
      <c r="N128" s="56">
        <f>W382</f>
        <v>0.24117468724357158</v>
      </c>
      <c r="R128">
        <v>2023</v>
      </c>
      <c r="T128" s="57">
        <f>_xlfn.FORECAST.ETS(R128,S120:S127,R120:R127)</f>
        <v>0.1344648811089775</v>
      </c>
      <c r="V128">
        <v>2023</v>
      </c>
      <c r="X128" s="57">
        <f>_xlfn.FORECAST.ETS(V128,W120:W127,V120:V127)</f>
        <v>-3.7495920285024166E-2</v>
      </c>
    </row>
    <row r="129" spans="1:24" s="65" customFormat="1" x14ac:dyDescent="0.3">
      <c r="A129" s="66" t="s">
        <v>139</v>
      </c>
      <c r="B129" s="64" t="str">
        <f>IFERROR(B127-B128,"nm")</f>
        <v>nm</v>
      </c>
      <c r="C129" s="64">
        <f t="shared" ref="C129:N129" si="373">IFERROR(C127-C128,"nm")</f>
        <v>-3.3622603430877959E-2</v>
      </c>
      <c r="D129" s="64">
        <f t="shared" si="373"/>
        <v>-1.5498721227621581E-2</v>
      </c>
      <c r="E129" s="64">
        <f t="shared" si="373"/>
        <v>3.3604309500489662E-2</v>
      </c>
      <c r="F129" s="64">
        <f t="shared" si="373"/>
        <v>-1.9395546129374414E-2</v>
      </c>
      <c r="G129" s="64">
        <f t="shared" si="373"/>
        <v>-2.1479538300104968E-2</v>
      </c>
      <c r="H129" s="64">
        <f t="shared" si="373"/>
        <v>3.4474539544962074E-2</v>
      </c>
      <c r="I129" s="64">
        <f t="shared" si="373"/>
        <v>-6.0544217687074631E-3</v>
      </c>
      <c r="J129" s="64">
        <f t="shared" si="373"/>
        <v>-5.5383894116462593E-2</v>
      </c>
      <c r="K129" s="64">
        <f t="shared" si="373"/>
        <v>-7.3744751241548154E-2</v>
      </c>
      <c r="L129" s="64">
        <f t="shared" si="373"/>
        <v>-0.26436255636318889</v>
      </c>
      <c r="M129" s="64">
        <f t="shared" si="373"/>
        <v>-0.22093274602894458</v>
      </c>
      <c r="N129" s="64">
        <f t="shared" si="373"/>
        <v>-0.15918867753304397</v>
      </c>
      <c r="R129">
        <v>2024</v>
      </c>
      <c r="T129" s="57">
        <f t="shared" ref="T129:T132" si="374">_xlfn.FORECAST.ETS(R129,S121:S128,R121:R128)</f>
        <v>6.7025779146125175E-2</v>
      </c>
      <c r="V129">
        <v>2024</v>
      </c>
      <c r="X129" s="57">
        <f t="shared" ref="X129:X132" si="375">_xlfn.FORECAST.ETS(V129,W121:W128,V121:V128)</f>
        <v>7.3115495577124032E-2</v>
      </c>
    </row>
    <row r="130" spans="1:24" x14ac:dyDescent="0.3">
      <c r="A130" s="43" t="s">
        <v>109</v>
      </c>
      <c r="B130" s="43"/>
      <c r="C130" s="43"/>
      <c r="D130" s="43"/>
      <c r="E130" s="43"/>
      <c r="F130" s="43"/>
      <c r="G130" s="43"/>
      <c r="H130" s="43"/>
      <c r="I130" s="43"/>
      <c r="J130" s="39"/>
      <c r="K130" s="39"/>
      <c r="L130" s="39"/>
      <c r="M130" s="39"/>
      <c r="N130" s="39"/>
      <c r="R130">
        <v>2025</v>
      </c>
      <c r="T130" s="57">
        <f t="shared" si="374"/>
        <v>0.34190441172927216</v>
      </c>
      <c r="V130">
        <v>2025</v>
      </c>
      <c r="X130" s="57">
        <f t="shared" si="375"/>
        <v>8.6711854086906487E-2</v>
      </c>
    </row>
    <row r="131" spans="1:24" x14ac:dyDescent="0.3">
      <c r="A131" s="10" t="s">
        <v>137</v>
      </c>
      <c r="B131">
        <f>Historicals!B149</f>
        <v>-82</v>
      </c>
      <c r="C131">
        <f>Historicals!C149</f>
        <v>-86</v>
      </c>
      <c r="D131">
        <f>Historicals!D149</f>
        <v>75</v>
      </c>
      <c r="E131">
        <f>Historicals!E149</f>
        <v>26</v>
      </c>
      <c r="F131">
        <f>Historicals!F149</f>
        <v>-7</v>
      </c>
      <c r="G131">
        <f>Historicals!G149</f>
        <v>-11</v>
      </c>
      <c r="H131">
        <f>Historicals!H149</f>
        <v>40</v>
      </c>
      <c r="I131">
        <f>Historicals!I149</f>
        <v>-72</v>
      </c>
      <c r="J131" s="69">
        <f>T394</f>
        <v>-2.894731480472112</v>
      </c>
      <c r="K131" s="69">
        <f>T395</f>
        <v>-33.623950385945797</v>
      </c>
      <c r="L131" s="69">
        <f>T396</f>
        <v>-82.592507723501328</v>
      </c>
      <c r="M131" s="69">
        <f>T397</f>
        <v>-9.4876200584664314</v>
      </c>
      <c r="N131" s="69">
        <f>T398</f>
        <v>-134.94847671667856</v>
      </c>
      <c r="R131">
        <v>2026</v>
      </c>
      <c r="T131" s="57">
        <f t="shared" si="374"/>
        <v>0.30076466132549995</v>
      </c>
      <c r="V131">
        <v>2026</v>
      </c>
      <c r="X131" s="57">
        <f t="shared" si="375"/>
        <v>0.20720875318659993</v>
      </c>
    </row>
    <row r="132" spans="1:24" x14ac:dyDescent="0.3">
      <c r="A132" s="66" t="s">
        <v>130</v>
      </c>
      <c r="B132" s="47" t="str">
        <f>IFERROR(B131/A131-1,"nm")</f>
        <v>nm</v>
      </c>
      <c r="C132" s="47">
        <f t="shared" ref="C132:I132" si="376">IFERROR(C131/B131-1,"nm")</f>
        <v>4.8780487804878092E-2</v>
      </c>
      <c r="D132" s="47">
        <f t="shared" si="376"/>
        <v>-1.8720930232558139</v>
      </c>
      <c r="E132" s="47">
        <f t="shared" si="376"/>
        <v>-0.65333333333333332</v>
      </c>
      <c r="F132" s="47">
        <f t="shared" si="376"/>
        <v>-1.2692307692307692</v>
      </c>
      <c r="G132" s="47">
        <f t="shared" si="376"/>
        <v>0.5714285714285714</v>
      </c>
      <c r="H132" s="47">
        <f t="shared" si="376"/>
        <v>-4.6363636363636367</v>
      </c>
      <c r="I132" s="47">
        <f t="shared" si="376"/>
        <v>-2.8</v>
      </c>
      <c r="J132" s="47">
        <f t="shared" ref="J132" si="377">IFERROR(J131/I131-1,"nm")</f>
        <v>-0.959795396104554</v>
      </c>
      <c r="K132" s="47">
        <f t="shared" ref="K132" si="378">IFERROR(K131/J131-1,"nm")</f>
        <v>10.615568011324473</v>
      </c>
      <c r="L132" s="47">
        <f t="shared" ref="L132" si="379">IFERROR(L131/K131-1,"nm")</f>
        <v>1.4563594335430468</v>
      </c>
      <c r="M132" s="47">
        <f t="shared" ref="M132" si="380">IFERROR(M131/L131-1,"nm")</f>
        <v>-0.88512735210524707</v>
      </c>
      <c r="N132" s="47">
        <f t="shared" ref="N132" si="381">IFERROR(N131/M131-1,"nm")</f>
        <v>13.22363837138009</v>
      </c>
      <c r="R132">
        <v>2027</v>
      </c>
      <c r="T132" s="57">
        <f t="shared" si="374"/>
        <v>0.22752310795142838</v>
      </c>
      <c r="V132">
        <v>2027</v>
      </c>
      <c r="X132" s="57">
        <f t="shared" si="375"/>
        <v>0.28032715660178581</v>
      </c>
    </row>
    <row r="133" spans="1:24" x14ac:dyDescent="0.3">
      <c r="A133" s="66" t="s">
        <v>138</v>
      </c>
      <c r="B133" s="78">
        <f>Historicals!B237</f>
        <v>0</v>
      </c>
      <c r="C133" s="62">
        <f>Historicals!C237</f>
        <v>0</v>
      </c>
      <c r="D133" s="62">
        <f>Historicals!D237</f>
        <v>0</v>
      </c>
      <c r="E133" s="62">
        <f>Historicals!E237</f>
        <v>0</v>
      </c>
      <c r="F133" s="62">
        <f>Historicals!F237</f>
        <v>0</v>
      </c>
      <c r="G133" s="62">
        <f>Historicals!G237</f>
        <v>0</v>
      </c>
      <c r="H133" s="62">
        <f>Historicals!H237</f>
        <v>0</v>
      </c>
      <c r="I133" s="62">
        <f>Historicals!I237</f>
        <v>0</v>
      </c>
      <c r="J133" s="56">
        <f>W395</f>
        <v>0</v>
      </c>
      <c r="K133" s="56">
        <f>W396</f>
        <v>0</v>
      </c>
      <c r="L133" s="56">
        <f>W397</f>
        <v>0</v>
      </c>
      <c r="M133" s="56">
        <f>W398</f>
        <v>0</v>
      </c>
      <c r="N133" s="56">
        <f>W399</f>
        <v>0</v>
      </c>
    </row>
    <row r="134" spans="1:24" x14ac:dyDescent="0.3">
      <c r="A134" s="66" t="s">
        <v>139</v>
      </c>
      <c r="B134" s="47" t="str">
        <f>IFERROR(B132-B133,"nm")</f>
        <v>nm</v>
      </c>
      <c r="C134" s="47">
        <f t="shared" ref="C134:N134" si="382">IFERROR(C132-C133,"nm")</f>
        <v>4.8780487804878092E-2</v>
      </c>
      <c r="D134" s="47">
        <f t="shared" si="382"/>
        <v>-1.8720930232558139</v>
      </c>
      <c r="E134" s="47">
        <f t="shared" si="382"/>
        <v>-0.65333333333333332</v>
      </c>
      <c r="F134" s="47">
        <f t="shared" si="382"/>
        <v>-1.2692307692307692</v>
      </c>
      <c r="G134" s="47">
        <f t="shared" si="382"/>
        <v>0.5714285714285714</v>
      </c>
      <c r="H134" s="47">
        <f t="shared" si="382"/>
        <v>-4.6363636363636367</v>
      </c>
      <c r="I134" s="47">
        <f t="shared" si="382"/>
        <v>-2.8</v>
      </c>
      <c r="J134" s="47">
        <f t="shared" si="382"/>
        <v>-0.959795396104554</v>
      </c>
      <c r="K134" s="47">
        <f t="shared" si="382"/>
        <v>10.615568011324473</v>
      </c>
      <c r="L134" s="47">
        <f t="shared" si="382"/>
        <v>1.4563594335430468</v>
      </c>
      <c r="M134" s="47">
        <f t="shared" si="382"/>
        <v>-0.88512735210524707</v>
      </c>
      <c r="N134" s="47">
        <f t="shared" si="382"/>
        <v>13.22363837138009</v>
      </c>
      <c r="S134" s="1" t="s">
        <v>180</v>
      </c>
      <c r="W134" s="1" t="s">
        <v>203</v>
      </c>
    </row>
    <row r="135" spans="1:24" x14ac:dyDescent="0.3">
      <c r="A135" s="67" t="s">
        <v>157</v>
      </c>
      <c r="B135" s="68"/>
      <c r="R135" t="s">
        <v>158</v>
      </c>
      <c r="S135" t="s">
        <v>182</v>
      </c>
      <c r="T135" t="s">
        <v>181</v>
      </c>
      <c r="V135" t="s">
        <v>158</v>
      </c>
      <c r="W135" t="s">
        <v>182</v>
      </c>
      <c r="X135" t="s">
        <v>181</v>
      </c>
    </row>
    <row r="136" spans="1:24" x14ac:dyDescent="0.3">
      <c r="A136" s="66" t="s">
        <v>135</v>
      </c>
      <c r="B136" s="68">
        <f>B11-Historicals!B10-Historicals!B8</f>
        <v>0</v>
      </c>
      <c r="C136" s="68">
        <f>C11-Historicals!C10-Historicals!C8</f>
        <v>0</v>
      </c>
      <c r="D136" s="68">
        <f>D11-Historicals!D10-Historicals!D8</f>
        <v>0</v>
      </c>
      <c r="E136" s="68">
        <f>E11-Historicals!E10-Historicals!E8</f>
        <v>0</v>
      </c>
      <c r="F136" s="68">
        <f>F11-Historicals!F10-Historicals!F8</f>
        <v>0</v>
      </c>
      <c r="G136" s="68">
        <f>G11-Historicals!G10-Historicals!G8</f>
        <v>0</v>
      </c>
      <c r="H136" s="68">
        <f>H11-Historicals!H10-Historicals!H8</f>
        <v>0</v>
      </c>
      <c r="I136" s="68">
        <f>I11-Historicals!I10-Historicals!I8</f>
        <v>0</v>
      </c>
      <c r="R136">
        <v>2015</v>
      </c>
      <c r="S136">
        <v>4410</v>
      </c>
      <c r="V136">
        <v>2015</v>
      </c>
      <c r="W136">
        <v>2051</v>
      </c>
    </row>
    <row r="137" spans="1:24" x14ac:dyDescent="0.3">
      <c r="A137" s="66" t="s">
        <v>133</v>
      </c>
      <c r="B137" s="53">
        <f>B8-Historicals!B66</f>
        <v>0</v>
      </c>
      <c r="C137" s="53">
        <f>C8-Historicals!C66</f>
        <v>0</v>
      </c>
      <c r="D137" s="53">
        <f>D8-Historicals!D66</f>
        <v>0</v>
      </c>
      <c r="E137" s="53">
        <f>E8-Historicals!E66</f>
        <v>0</v>
      </c>
      <c r="F137" s="53">
        <f>F8-Historicals!F66</f>
        <v>0</v>
      </c>
      <c r="G137" s="53">
        <f>G8-Historicals!G66</f>
        <v>0</v>
      </c>
      <c r="H137" s="53">
        <f>H8-Historicals!H66</f>
        <v>0</v>
      </c>
      <c r="I137" s="53">
        <f>I8-Historicals!I66</f>
        <v>0</v>
      </c>
      <c r="R137">
        <v>2016</v>
      </c>
      <c r="S137">
        <v>4746</v>
      </c>
      <c r="V137">
        <v>2016</v>
      </c>
      <c r="W137">
        <v>2091</v>
      </c>
    </row>
    <row r="138" spans="1:24" x14ac:dyDescent="0.3">
      <c r="A138" s="66" t="s">
        <v>136</v>
      </c>
      <c r="B138" s="53">
        <f>B14+Historicals!B82</f>
        <v>0</v>
      </c>
      <c r="C138" s="53">
        <f>C14+Historicals!C82</f>
        <v>0</v>
      </c>
      <c r="D138" s="53">
        <f>D14+Historicals!D82</f>
        <v>0</v>
      </c>
      <c r="E138" s="53">
        <f>E14+Historicals!E82</f>
        <v>0</v>
      </c>
      <c r="F138" s="53">
        <f>F14+Historicals!F82</f>
        <v>0</v>
      </c>
      <c r="G138" s="53">
        <f>G14+Historicals!G82</f>
        <v>0</v>
      </c>
      <c r="H138" s="53">
        <f>H14+Historicals!H82</f>
        <v>0</v>
      </c>
      <c r="I138" s="53">
        <f>I14+Historicals!I82</f>
        <v>0</v>
      </c>
      <c r="R138">
        <v>2017</v>
      </c>
      <c r="S138">
        <v>4886</v>
      </c>
      <c r="V138">
        <v>2017</v>
      </c>
      <c r="W138">
        <v>2395</v>
      </c>
    </row>
    <row r="139" spans="1:24" x14ac:dyDescent="0.3">
      <c r="A139" s="66" t="s">
        <v>109</v>
      </c>
      <c r="B139" s="68">
        <f>B3-B18-B45-B72-B99-B126</f>
        <v>33</v>
      </c>
      <c r="C139" s="68">
        <f t="shared" ref="C139:N139" si="383">C3-C18-C45-C72-C99-C126</f>
        <v>-13</v>
      </c>
      <c r="D139" s="68">
        <f t="shared" si="383"/>
        <v>148</v>
      </c>
      <c r="E139" s="68">
        <f t="shared" si="383"/>
        <v>114</v>
      </c>
      <c r="F139" s="68">
        <f t="shared" si="383"/>
        <v>35</v>
      </c>
      <c r="G139" s="68">
        <f t="shared" si="383"/>
        <v>19</v>
      </c>
      <c r="H139" s="68">
        <f t="shared" si="383"/>
        <v>65</v>
      </c>
      <c r="I139" s="68">
        <f t="shared" si="383"/>
        <v>30</v>
      </c>
      <c r="J139" s="68">
        <f t="shared" si="383"/>
        <v>4411.7342026716515</v>
      </c>
      <c r="K139" s="68">
        <f t="shared" si="383"/>
        <v>6744.3846757803803</v>
      </c>
      <c r="L139" s="68">
        <f t="shared" si="383"/>
        <v>13851.002175088503</v>
      </c>
      <c r="M139" s="68">
        <f t="shared" si="383"/>
        <v>23580.282858116054</v>
      </c>
      <c r="N139" s="68">
        <f t="shared" si="383"/>
        <v>39359.863838821082</v>
      </c>
      <c r="R139">
        <v>2018</v>
      </c>
      <c r="S139">
        <v>4938</v>
      </c>
      <c r="V139">
        <v>2018</v>
      </c>
      <c r="W139">
        <v>2940</v>
      </c>
    </row>
    <row r="140" spans="1:24" x14ac:dyDescent="0.3">
      <c r="R140">
        <v>2019</v>
      </c>
      <c r="S140">
        <v>5260</v>
      </c>
      <c r="V140">
        <v>2019</v>
      </c>
      <c r="W140">
        <v>3087</v>
      </c>
    </row>
    <row r="141" spans="1:24" x14ac:dyDescent="0.3">
      <c r="R141">
        <v>2020</v>
      </c>
      <c r="S141">
        <v>4639</v>
      </c>
      <c r="V141">
        <v>2020</v>
      </c>
      <c r="W141">
        <v>3053</v>
      </c>
    </row>
    <row r="142" spans="1:24" x14ac:dyDescent="0.3">
      <c r="R142">
        <v>2021</v>
      </c>
      <c r="S142">
        <v>5028</v>
      </c>
      <c r="V142">
        <v>2021</v>
      </c>
      <c r="W142">
        <v>3996</v>
      </c>
    </row>
    <row r="143" spans="1:24" x14ac:dyDescent="0.3">
      <c r="R143">
        <v>2022</v>
      </c>
      <c r="S143">
        <v>5492</v>
      </c>
      <c r="V143">
        <v>2022</v>
      </c>
      <c r="W143">
        <v>4527</v>
      </c>
    </row>
    <row r="144" spans="1:24" x14ac:dyDescent="0.3">
      <c r="R144">
        <v>2023</v>
      </c>
      <c r="T144" s="69">
        <f>_xlfn.FORECAST.ETS(R144,S136:S143,R136:R143)</f>
        <v>5167.2002701526244</v>
      </c>
      <c r="V144">
        <v>2023</v>
      </c>
      <c r="X144" s="69">
        <f>_xlfn.FORECAST.ETS(V144,W136:W143,V136:V143)</f>
        <v>4616.1153793468302</v>
      </c>
    </row>
    <row r="145" spans="18:24" x14ac:dyDescent="0.3">
      <c r="R145">
        <v>2024</v>
      </c>
      <c r="T145" s="69">
        <f t="shared" ref="T145:T148" si="384">_xlfn.FORECAST.ETS(R145,S137:S144,R137:R144)</f>
        <v>5381.8281238910495</v>
      </c>
      <c r="V145">
        <v>2024</v>
      </c>
      <c r="X145" s="69">
        <f t="shared" ref="X145:X148" si="385">_xlfn.FORECAST.ETS(V145,W137:W144,V137:V144)</f>
        <v>5122.5634911268507</v>
      </c>
    </row>
    <row r="146" spans="18:24" x14ac:dyDescent="0.3">
      <c r="R146">
        <v>2025</v>
      </c>
      <c r="T146" s="69">
        <f t="shared" si="384"/>
        <v>5527.9105135339432</v>
      </c>
      <c r="V146">
        <v>2025</v>
      </c>
      <c r="X146" s="69">
        <f t="shared" si="385"/>
        <v>5585.8473125856208</v>
      </c>
    </row>
    <row r="147" spans="18:24" x14ac:dyDescent="0.3">
      <c r="R147">
        <v>2026</v>
      </c>
      <c r="T147" s="69">
        <f t="shared" si="384"/>
        <v>5829.1013575261295</v>
      </c>
      <c r="V147">
        <v>2026</v>
      </c>
      <c r="X147" s="69">
        <f t="shared" si="385"/>
        <v>6150.196201521404</v>
      </c>
    </row>
    <row r="148" spans="18:24" x14ac:dyDescent="0.3">
      <c r="R148">
        <v>2027</v>
      </c>
      <c r="T148" s="69">
        <f t="shared" si="384"/>
        <v>6020.0459518526777</v>
      </c>
      <c r="V148">
        <v>2027</v>
      </c>
      <c r="X148" s="69">
        <f t="shared" si="385"/>
        <v>6874.7065659985692</v>
      </c>
    </row>
    <row r="149" spans="18:24" x14ac:dyDescent="0.3">
      <c r="S149" s="1" t="s">
        <v>183</v>
      </c>
      <c r="W149" s="1" t="s">
        <v>204</v>
      </c>
    </row>
    <row r="150" spans="18:24" x14ac:dyDescent="0.3">
      <c r="R150" t="s">
        <v>158</v>
      </c>
      <c r="S150" t="s">
        <v>184</v>
      </c>
      <c r="T150" t="s">
        <v>177</v>
      </c>
      <c r="V150" t="s">
        <v>158</v>
      </c>
      <c r="W150" t="s">
        <v>184</v>
      </c>
      <c r="X150" t="s">
        <v>177</v>
      </c>
    </row>
    <row r="151" spans="18:24" x14ac:dyDescent="0.3">
      <c r="R151">
        <v>2015</v>
      </c>
      <c r="S151" s="56">
        <v>0.12</v>
      </c>
      <c r="V151">
        <v>2015</v>
      </c>
      <c r="W151" s="56">
        <f>B53</f>
        <v>0.04</v>
      </c>
    </row>
    <row r="152" spans="18:24" x14ac:dyDescent="0.3">
      <c r="R152">
        <v>2016</v>
      </c>
      <c r="S152" s="56">
        <v>0.08</v>
      </c>
      <c r="V152">
        <v>2016</v>
      </c>
      <c r="W152" s="56">
        <f>C53</f>
        <v>0.02</v>
      </c>
    </row>
    <row r="153" spans="18:24" x14ac:dyDescent="0.3">
      <c r="R153">
        <v>2017</v>
      </c>
      <c r="S153" s="56">
        <v>0.03</v>
      </c>
      <c r="V153">
        <v>2017</v>
      </c>
      <c r="W153" s="56">
        <f>D53</f>
        <v>0.11</v>
      </c>
    </row>
    <row r="154" spans="18:24" x14ac:dyDescent="0.3">
      <c r="R154">
        <v>2018</v>
      </c>
      <c r="S154" s="56">
        <v>0.01</v>
      </c>
      <c r="V154">
        <v>2018</v>
      </c>
      <c r="W154" s="56">
        <f>E53</f>
        <v>0.23</v>
      </c>
    </row>
    <row r="155" spans="18:24" x14ac:dyDescent="0.3">
      <c r="R155">
        <v>2019</v>
      </c>
      <c r="S155" s="56">
        <v>7.0000000000000007E-2</v>
      </c>
      <c r="V155">
        <v>2019</v>
      </c>
      <c r="W155" s="56">
        <f>F53</f>
        <v>0.05</v>
      </c>
    </row>
    <row r="156" spans="18:24" x14ac:dyDescent="0.3">
      <c r="R156">
        <v>2020</v>
      </c>
      <c r="S156" s="56">
        <v>-0.12</v>
      </c>
      <c r="V156">
        <v>2020</v>
      </c>
      <c r="W156" s="56">
        <f>G53</f>
        <v>-0.01</v>
      </c>
    </row>
    <row r="157" spans="18:24" x14ac:dyDescent="0.3">
      <c r="R157">
        <v>2021</v>
      </c>
      <c r="S157" s="56">
        <v>0.08</v>
      </c>
      <c r="V157">
        <v>2021</v>
      </c>
      <c r="W157" s="56">
        <f>H53</f>
        <v>0.31</v>
      </c>
    </row>
    <row r="158" spans="18:24" x14ac:dyDescent="0.3">
      <c r="R158">
        <v>2022</v>
      </c>
      <c r="S158" s="56">
        <v>0.09</v>
      </c>
      <c r="V158">
        <v>2022</v>
      </c>
      <c r="W158" s="56">
        <f>I53</f>
        <v>0.16</v>
      </c>
    </row>
    <row r="159" spans="18:24" x14ac:dyDescent="0.3">
      <c r="R159">
        <v>2023</v>
      </c>
      <c r="T159" s="57">
        <f>_xlfn.FORECAST.ETS(R159,S151:S158,R151:R158)</f>
        <v>2.9916681523671582E-2</v>
      </c>
      <c r="V159">
        <v>2023</v>
      </c>
      <c r="X159" s="57">
        <f>_xlfn.FORECAST.ETS(V159,W151:W158,V151:V158)</f>
        <v>0.20670951247191804</v>
      </c>
    </row>
    <row r="160" spans="18:24" x14ac:dyDescent="0.3">
      <c r="R160">
        <v>2024</v>
      </c>
      <c r="T160" s="57">
        <f t="shared" ref="T160:T163" si="386">_xlfn.FORECAST.ETS(R160,S152:S159,R152:R159)</f>
        <v>5.1766327756021954E-2</v>
      </c>
      <c r="V160">
        <v>2024</v>
      </c>
      <c r="X160" s="57">
        <f t="shared" ref="X160:X163" si="387">_xlfn.FORECAST.ETS(V160,W152:W159,V152:V159)</f>
        <v>0.18775696859070384</v>
      </c>
    </row>
    <row r="161" spans="18:24" x14ac:dyDescent="0.3">
      <c r="R161">
        <v>2025</v>
      </c>
      <c r="T161" s="57">
        <f t="shared" si="386"/>
        <v>0.12415614443595571</v>
      </c>
      <c r="V161">
        <v>2025</v>
      </c>
      <c r="X161" s="57">
        <f t="shared" si="387"/>
        <v>0.20751947434717499</v>
      </c>
    </row>
    <row r="162" spans="18:24" x14ac:dyDescent="0.3">
      <c r="R162">
        <v>2026</v>
      </c>
      <c r="T162" s="57">
        <f t="shared" si="386"/>
        <v>0.111009296681</v>
      </c>
      <c r="V162">
        <v>2026</v>
      </c>
      <c r="X162" s="57">
        <f t="shared" si="387"/>
        <v>0.27697443421055645</v>
      </c>
    </row>
    <row r="163" spans="18:24" x14ac:dyDescent="0.3">
      <c r="R163">
        <v>2027</v>
      </c>
      <c r="T163" s="57">
        <f t="shared" si="386"/>
        <v>0.11791134058749995</v>
      </c>
      <c r="V163">
        <v>2027</v>
      </c>
      <c r="X163" s="57">
        <f t="shared" si="387"/>
        <v>0.53239404027464277</v>
      </c>
    </row>
    <row r="164" spans="18:24" x14ac:dyDescent="0.3">
      <c r="S164" s="1" t="s">
        <v>185</v>
      </c>
      <c r="W164" s="1" t="s">
        <v>205</v>
      </c>
    </row>
    <row r="165" spans="18:24" x14ac:dyDescent="0.3">
      <c r="R165" t="s">
        <v>158</v>
      </c>
      <c r="S165" t="s">
        <v>186</v>
      </c>
      <c r="T165" t="s">
        <v>188</v>
      </c>
      <c r="V165" t="s">
        <v>158</v>
      </c>
      <c r="W165" t="s">
        <v>186</v>
      </c>
      <c r="X165" t="s">
        <v>188</v>
      </c>
    </row>
    <row r="166" spans="18:24" x14ac:dyDescent="0.3">
      <c r="R166">
        <v>2015</v>
      </c>
      <c r="S166">
        <v>824</v>
      </c>
      <c r="V166">
        <v>2015</v>
      </c>
      <c r="W166" s="68">
        <f>B55</f>
        <v>372</v>
      </c>
    </row>
    <row r="167" spans="18:24" x14ac:dyDescent="0.3">
      <c r="R167">
        <v>2016</v>
      </c>
      <c r="S167">
        <v>719</v>
      </c>
      <c r="V167">
        <v>2016</v>
      </c>
      <c r="W167" s="68">
        <f>C55</f>
        <v>357</v>
      </c>
    </row>
    <row r="168" spans="18:24" x14ac:dyDescent="0.3">
      <c r="R168">
        <v>2017</v>
      </c>
      <c r="S168">
        <v>646</v>
      </c>
      <c r="V168">
        <v>2017</v>
      </c>
      <c r="W168" s="68">
        <f>D55</f>
        <v>383</v>
      </c>
    </row>
    <row r="169" spans="18:24" x14ac:dyDescent="0.3">
      <c r="R169">
        <v>2018</v>
      </c>
      <c r="S169">
        <v>595</v>
      </c>
      <c r="V169">
        <v>2018</v>
      </c>
      <c r="W169" s="68">
        <f>E55</f>
        <v>427</v>
      </c>
    </row>
    <row r="170" spans="18:24" x14ac:dyDescent="0.3">
      <c r="R170">
        <v>2019</v>
      </c>
      <c r="S170">
        <v>597</v>
      </c>
      <c r="V170">
        <v>2019</v>
      </c>
      <c r="W170" s="68">
        <f>F55</f>
        <v>432</v>
      </c>
    </row>
    <row r="171" spans="18:24" x14ac:dyDescent="0.3">
      <c r="R171">
        <v>2020</v>
      </c>
      <c r="S171">
        <v>516</v>
      </c>
      <c r="V171">
        <v>2020</v>
      </c>
      <c r="W171" s="68">
        <f>G55</f>
        <v>402</v>
      </c>
    </row>
    <row r="172" spans="18:24" x14ac:dyDescent="0.3">
      <c r="R172">
        <v>2021</v>
      </c>
      <c r="S172">
        <v>507</v>
      </c>
      <c r="V172">
        <v>2021</v>
      </c>
      <c r="W172" s="68">
        <f>H55</f>
        <v>490</v>
      </c>
    </row>
    <row r="173" spans="18:24" x14ac:dyDescent="0.3">
      <c r="R173">
        <v>2022</v>
      </c>
      <c r="S173">
        <v>633</v>
      </c>
      <c r="V173">
        <v>2022</v>
      </c>
      <c r="W173" s="68">
        <f>I55</f>
        <v>564</v>
      </c>
    </row>
    <row r="174" spans="18:24" x14ac:dyDescent="0.3">
      <c r="R174">
        <v>2023</v>
      </c>
      <c r="T174" s="69">
        <f>_xlfn.FORECAST.ETS(R174,S166:S173,R166:R173)</f>
        <v>583.7463808416943</v>
      </c>
      <c r="V174">
        <v>2023</v>
      </c>
      <c r="W174" s="68"/>
      <c r="X174" s="69">
        <f>_xlfn.FORECAST.ETS(V174,W166:W173,V166:V173)</f>
        <v>545.37384251800177</v>
      </c>
    </row>
    <row r="175" spans="18:24" x14ac:dyDescent="0.3">
      <c r="R175">
        <v>2024</v>
      </c>
      <c r="T175" s="69">
        <f t="shared" ref="T175:T178" si="388">_xlfn.FORECAST.ETS(R175,S167:S174,R167:R174)</f>
        <v>519.18388859822437</v>
      </c>
      <c r="V175">
        <v>2024</v>
      </c>
      <c r="W175" s="68"/>
      <c r="X175" s="69">
        <f t="shared" ref="X175:X178" si="389">_xlfn.FORECAST.ETS(V175,W167:W174,V167:V174)</f>
        <v>588.0703533978525</v>
      </c>
    </row>
    <row r="176" spans="18:24" x14ac:dyDescent="0.3">
      <c r="R176">
        <v>2025</v>
      </c>
      <c r="T176" s="69">
        <f t="shared" si="388"/>
        <v>546.02460391847967</v>
      </c>
      <c r="V176">
        <v>2025</v>
      </c>
      <c r="W176" s="68"/>
      <c r="X176" s="69">
        <f t="shared" si="389"/>
        <v>633.68769111402264</v>
      </c>
    </row>
    <row r="177" spans="18:24" x14ac:dyDescent="0.3">
      <c r="R177">
        <v>2026</v>
      </c>
      <c r="T177" s="69">
        <f t="shared" si="388"/>
        <v>601.78470389547897</v>
      </c>
      <c r="V177">
        <v>2026</v>
      </c>
      <c r="W177" s="68"/>
      <c r="X177" s="69">
        <f t="shared" si="389"/>
        <v>688.89200338094815</v>
      </c>
    </row>
    <row r="178" spans="18:24" x14ac:dyDescent="0.3">
      <c r="R178">
        <v>2027</v>
      </c>
      <c r="T178" s="69">
        <f t="shared" si="388"/>
        <v>669.88482849910815</v>
      </c>
      <c r="V178">
        <v>2027</v>
      </c>
      <c r="W178" s="68"/>
      <c r="X178" s="69">
        <f t="shared" si="389"/>
        <v>806.34517086892913</v>
      </c>
    </row>
    <row r="179" spans="18:24" x14ac:dyDescent="0.3">
      <c r="S179" s="1" t="s">
        <v>178</v>
      </c>
      <c r="W179" s="1" t="s">
        <v>206</v>
      </c>
    </row>
    <row r="180" spans="18:24" x14ac:dyDescent="0.3">
      <c r="R180" t="s">
        <v>158</v>
      </c>
      <c r="S180" t="s">
        <v>187</v>
      </c>
      <c r="T180" t="s">
        <v>188</v>
      </c>
      <c r="V180" t="s">
        <v>158</v>
      </c>
      <c r="W180" t="s">
        <v>187</v>
      </c>
      <c r="X180" t="s">
        <v>188</v>
      </c>
    </row>
    <row r="181" spans="18:24" x14ac:dyDescent="0.3">
      <c r="R181">
        <v>2015</v>
      </c>
      <c r="S181" s="56">
        <v>-0.05</v>
      </c>
      <c r="V181">
        <v>2015</v>
      </c>
      <c r="W181" s="56">
        <f>B57</f>
        <v>0.08</v>
      </c>
    </row>
    <row r="182" spans="18:24" x14ac:dyDescent="0.3">
      <c r="R182">
        <v>2016</v>
      </c>
      <c r="S182" s="56">
        <v>-0.13</v>
      </c>
      <c r="V182">
        <v>2016</v>
      </c>
      <c r="W182" s="56">
        <f>C57</f>
        <v>-0.04</v>
      </c>
    </row>
    <row r="183" spans="18:24" x14ac:dyDescent="0.3">
      <c r="R183">
        <v>2017</v>
      </c>
      <c r="S183" s="56">
        <v>-0.1</v>
      </c>
      <c r="V183">
        <v>2017</v>
      </c>
      <c r="W183" s="56">
        <f>D57</f>
        <v>0.02</v>
      </c>
    </row>
    <row r="184" spans="18:24" x14ac:dyDescent="0.3">
      <c r="R184">
        <v>2018</v>
      </c>
      <c r="S184" s="56">
        <v>-0.08</v>
      </c>
      <c r="V184">
        <v>2018</v>
      </c>
      <c r="W184" s="56">
        <f>E57</f>
        <v>0.11</v>
      </c>
    </row>
    <row r="185" spans="18:24" x14ac:dyDescent="0.3">
      <c r="R185">
        <v>2019</v>
      </c>
      <c r="S185" s="56">
        <v>0</v>
      </c>
      <c r="V185">
        <v>2019</v>
      </c>
      <c r="W185" s="56">
        <f>F57</f>
        <v>0.01</v>
      </c>
    </row>
    <row r="186" spans="18:24" x14ac:dyDescent="0.3">
      <c r="R186">
        <v>2020</v>
      </c>
      <c r="S186" s="56">
        <v>-0.14000000000000001</v>
      </c>
      <c r="V186">
        <v>2020</v>
      </c>
      <c r="W186" s="56">
        <f>G57</f>
        <v>-7.0000000000000007E-2</v>
      </c>
    </row>
    <row r="187" spans="18:24" x14ac:dyDescent="0.3">
      <c r="R187">
        <v>2021</v>
      </c>
      <c r="S187" s="56">
        <v>-0.02</v>
      </c>
      <c r="V187">
        <v>2021</v>
      </c>
      <c r="W187" s="56">
        <f>H57</f>
        <v>0.22</v>
      </c>
    </row>
    <row r="188" spans="18:24" x14ac:dyDescent="0.3">
      <c r="R188">
        <v>2022</v>
      </c>
      <c r="S188" s="56">
        <v>0.25</v>
      </c>
      <c r="V188">
        <v>2022</v>
      </c>
      <c r="W188" s="56">
        <f>I57</f>
        <v>0.17</v>
      </c>
    </row>
    <row r="189" spans="18:24" x14ac:dyDescent="0.3">
      <c r="R189">
        <v>2023</v>
      </c>
      <c r="T189" s="57">
        <f>_xlfn.FORECAST.ETS(R189,S181:S188,R181:R188)</f>
        <v>0.12500865390722335</v>
      </c>
      <c r="V189">
        <v>2023</v>
      </c>
      <c r="X189" s="57">
        <f>_xlfn.FORECAST.ETS(V189,W181:W188,V181:V188)</f>
        <v>0.1596005800341532</v>
      </c>
    </row>
    <row r="190" spans="18:24" x14ac:dyDescent="0.3">
      <c r="R190">
        <v>2024</v>
      </c>
      <c r="T190" s="57">
        <f t="shared" ref="T190:T193" si="390">_xlfn.FORECAST.ETS(R190,S182:S189,R182:R189)</f>
        <v>0.22261861279953554</v>
      </c>
      <c r="V190">
        <v>2024</v>
      </c>
      <c r="X190" s="57">
        <f t="shared" ref="X190:X193" si="391">_xlfn.FORECAST.ETS(V190,W182:W189,V182:V189)</f>
        <v>0.20328792044429778</v>
      </c>
    </row>
    <row r="191" spans="18:24" x14ac:dyDescent="0.3">
      <c r="R191">
        <v>2025</v>
      </c>
      <c r="T191" s="57">
        <f t="shared" si="390"/>
        <v>0.31883116983165527</v>
      </c>
      <c r="V191">
        <v>2025</v>
      </c>
      <c r="X191" s="57">
        <f t="shared" si="391"/>
        <v>0.26041383995036016</v>
      </c>
    </row>
    <row r="192" spans="18:24" x14ac:dyDescent="0.3">
      <c r="R192">
        <v>2026</v>
      </c>
      <c r="T192" s="57">
        <f t="shared" si="390"/>
        <v>0.47303365816832343</v>
      </c>
      <c r="V192">
        <v>2026</v>
      </c>
      <c r="X192" s="57">
        <f t="shared" si="391"/>
        <v>0.34534876317882446</v>
      </c>
    </row>
    <row r="193" spans="18:24" x14ac:dyDescent="0.3">
      <c r="R193">
        <v>2027</v>
      </c>
      <c r="T193" s="57">
        <f t="shared" si="390"/>
        <v>0.66960148141964271</v>
      </c>
      <c r="V193">
        <v>2027</v>
      </c>
      <c r="X193" s="57">
        <f t="shared" si="391"/>
        <v>0.595467158725</v>
      </c>
    </row>
    <row r="194" spans="18:24" x14ac:dyDescent="0.3">
      <c r="S194" s="1" t="s">
        <v>189</v>
      </c>
      <c r="W194" s="1" t="s">
        <v>216</v>
      </c>
    </row>
    <row r="195" spans="18:24" x14ac:dyDescent="0.3">
      <c r="R195" t="s">
        <v>158</v>
      </c>
      <c r="S195" t="s">
        <v>190</v>
      </c>
      <c r="T195" t="s">
        <v>177</v>
      </c>
      <c r="V195" t="s">
        <v>158</v>
      </c>
      <c r="W195" t="s">
        <v>217</v>
      </c>
      <c r="X195" t="s">
        <v>177</v>
      </c>
    </row>
    <row r="196" spans="18:24" x14ac:dyDescent="0.3">
      <c r="R196">
        <v>2015</v>
      </c>
      <c r="S196">
        <v>121</v>
      </c>
      <c r="V196">
        <v>2015</v>
      </c>
      <c r="W196" s="68">
        <f>B72</f>
        <v>3067</v>
      </c>
    </row>
    <row r="197" spans="18:24" x14ac:dyDescent="0.3">
      <c r="R197">
        <v>2016</v>
      </c>
      <c r="S197">
        <v>133</v>
      </c>
      <c r="V197">
        <v>2016</v>
      </c>
      <c r="W197" s="68">
        <f>C72</f>
        <v>3785</v>
      </c>
    </row>
    <row r="198" spans="18:24" x14ac:dyDescent="0.3">
      <c r="R198">
        <v>2017</v>
      </c>
      <c r="S198">
        <v>140</v>
      </c>
      <c r="V198">
        <v>2017</v>
      </c>
      <c r="W198" s="68">
        <f>D72</f>
        <v>4237</v>
      </c>
    </row>
    <row r="199" spans="18:24" x14ac:dyDescent="0.3">
      <c r="R199">
        <v>2018</v>
      </c>
      <c r="S199">
        <v>160</v>
      </c>
      <c r="V199">
        <v>2018</v>
      </c>
      <c r="W199" s="68">
        <f>E72</f>
        <v>5134</v>
      </c>
    </row>
    <row r="200" spans="18:24" x14ac:dyDescent="0.3">
      <c r="R200">
        <v>2019</v>
      </c>
      <c r="S200">
        <v>149</v>
      </c>
      <c r="V200">
        <v>2019</v>
      </c>
      <c r="W200" s="68">
        <f>F72</f>
        <v>6208</v>
      </c>
    </row>
    <row r="201" spans="18:24" x14ac:dyDescent="0.3">
      <c r="R201">
        <v>2020</v>
      </c>
      <c r="S201">
        <v>148</v>
      </c>
      <c r="V201">
        <v>2020</v>
      </c>
      <c r="W201" s="68">
        <f>G72</f>
        <v>6679</v>
      </c>
    </row>
    <row r="202" spans="18:24" x14ac:dyDescent="0.3">
      <c r="R202">
        <v>2021</v>
      </c>
      <c r="S202">
        <v>130</v>
      </c>
      <c r="V202">
        <v>2021</v>
      </c>
      <c r="W202" s="68">
        <f>H72</f>
        <v>8290</v>
      </c>
    </row>
    <row r="203" spans="18:24" x14ac:dyDescent="0.3">
      <c r="R203">
        <v>2022</v>
      </c>
      <c r="S203">
        <v>124</v>
      </c>
      <c r="V203">
        <v>2022</v>
      </c>
      <c r="W203" s="68">
        <f>I72</f>
        <v>7547</v>
      </c>
    </row>
    <row r="204" spans="18:24" x14ac:dyDescent="0.3">
      <c r="R204">
        <v>2023</v>
      </c>
      <c r="T204" s="69">
        <f>_xlfn.FORECAST.ETS(R204,S196:S203,R196:R203)</f>
        <v>125.03689280663114</v>
      </c>
      <c r="V204">
        <v>2023</v>
      </c>
      <c r="X204" s="69">
        <f>_xlfn.FORECAST.ETS(V204,W196:W203,V196:V203)</f>
        <v>8996.6642759649185</v>
      </c>
    </row>
    <row r="205" spans="18:24" x14ac:dyDescent="0.3">
      <c r="R205">
        <v>2024</v>
      </c>
      <c r="T205" s="69">
        <f t="shared" ref="T205:T208" si="392">_xlfn.FORECAST.ETS(R205,S197:S204,R197:R204)</f>
        <v>120.34385909230718</v>
      </c>
      <c r="V205">
        <v>2024</v>
      </c>
      <c r="X205" s="69">
        <f t="shared" ref="X205:X208" si="393">_xlfn.FORECAST.ETS(V205,W197:W204,V197:V204)</f>
        <v>9198.1539530356331</v>
      </c>
    </row>
    <row r="206" spans="18:24" x14ac:dyDescent="0.3">
      <c r="R206">
        <v>2025</v>
      </c>
      <c r="T206" s="69">
        <f t="shared" si="392"/>
        <v>105.43765485009271</v>
      </c>
      <c r="V206">
        <v>2025</v>
      </c>
      <c r="X206" s="69">
        <f t="shared" si="393"/>
        <v>10643.409590495738</v>
      </c>
    </row>
    <row r="207" spans="18:24" x14ac:dyDescent="0.3">
      <c r="R207">
        <v>2026</v>
      </c>
      <c r="T207" s="69">
        <f t="shared" si="392"/>
        <v>87.300046522400024</v>
      </c>
      <c r="V207">
        <v>2026</v>
      </c>
      <c r="X207" s="69">
        <f t="shared" si="393"/>
        <v>11385.418422512368</v>
      </c>
    </row>
    <row r="208" spans="18:24" x14ac:dyDescent="0.3">
      <c r="R208">
        <v>2027</v>
      </c>
      <c r="T208" s="69">
        <f t="shared" si="392"/>
        <v>80.319959644285703</v>
      </c>
      <c r="V208">
        <v>2027</v>
      </c>
      <c r="X208" s="69">
        <f t="shared" si="393"/>
        <v>10443.074760511357</v>
      </c>
    </row>
    <row r="209" spans="18:24" x14ac:dyDescent="0.3">
      <c r="S209" s="1" t="s">
        <v>191</v>
      </c>
      <c r="W209" s="1" t="s">
        <v>218</v>
      </c>
    </row>
    <row r="210" spans="18:24" x14ac:dyDescent="0.3">
      <c r="R210" t="s">
        <v>158</v>
      </c>
      <c r="S210" t="s">
        <v>192</v>
      </c>
      <c r="T210" t="s">
        <v>193</v>
      </c>
      <c r="V210" t="s">
        <v>158</v>
      </c>
      <c r="W210" t="s">
        <v>219</v>
      </c>
      <c r="X210" t="s">
        <v>220</v>
      </c>
    </row>
    <row r="211" spans="18:24" x14ac:dyDescent="0.3">
      <c r="R211">
        <v>2015</v>
      </c>
      <c r="S211">
        <v>3645</v>
      </c>
      <c r="V211">
        <v>2015</v>
      </c>
      <c r="W211" s="68">
        <f>B74</f>
        <v>2016</v>
      </c>
    </row>
    <row r="212" spans="18:24" x14ac:dyDescent="0.3">
      <c r="R212">
        <v>2016</v>
      </c>
      <c r="S212">
        <v>3763</v>
      </c>
      <c r="V212">
        <v>2016</v>
      </c>
      <c r="W212" s="68">
        <f>C74</f>
        <v>2599</v>
      </c>
    </row>
    <row r="213" spans="18:24" x14ac:dyDescent="0.3">
      <c r="R213">
        <v>2017</v>
      </c>
      <c r="S213">
        <v>3875</v>
      </c>
      <c r="V213">
        <v>2017</v>
      </c>
      <c r="W213" s="68">
        <f>D74</f>
        <v>2920</v>
      </c>
    </row>
    <row r="214" spans="18:24" x14ac:dyDescent="0.3">
      <c r="R214">
        <v>2018</v>
      </c>
      <c r="S214">
        <v>3600</v>
      </c>
      <c r="V214">
        <v>2018</v>
      </c>
      <c r="W214" s="68">
        <f>E74</f>
        <v>3496</v>
      </c>
    </row>
    <row r="215" spans="18:24" x14ac:dyDescent="0.3">
      <c r="R215">
        <v>2019</v>
      </c>
      <c r="S215">
        <v>3925</v>
      </c>
      <c r="V215">
        <v>2019</v>
      </c>
      <c r="W215" s="68">
        <f>F74</f>
        <v>4262</v>
      </c>
    </row>
    <row r="216" spans="18:24" x14ac:dyDescent="0.3">
      <c r="R216">
        <v>2020</v>
      </c>
      <c r="S216">
        <v>2899</v>
      </c>
      <c r="V216">
        <v>2020</v>
      </c>
      <c r="W216" s="68">
        <f>G74</f>
        <v>4635</v>
      </c>
    </row>
    <row r="217" spans="18:24" x14ac:dyDescent="0.3">
      <c r="R217">
        <v>2021</v>
      </c>
      <c r="S217">
        <v>5089</v>
      </c>
      <c r="V217">
        <v>2021</v>
      </c>
      <c r="W217" s="68">
        <f>H74</f>
        <v>5748</v>
      </c>
    </row>
    <row r="218" spans="18:24" x14ac:dyDescent="0.3">
      <c r="R218">
        <v>2022</v>
      </c>
      <c r="S218">
        <v>5114</v>
      </c>
      <c r="V218">
        <v>2022</v>
      </c>
      <c r="W218" s="68">
        <f>I74</f>
        <v>5416</v>
      </c>
    </row>
    <row r="219" spans="18:24" x14ac:dyDescent="0.3">
      <c r="R219">
        <v>2023</v>
      </c>
      <c r="T219" s="69">
        <f>_xlfn.FORECAST.ETS(R219,S211:S218,R211:R218)</f>
        <v>4994.8433760950502</v>
      </c>
      <c r="V219">
        <v>2023</v>
      </c>
      <c r="W219" s="68"/>
      <c r="X219" s="69">
        <f>_xlfn.FORECAST.ETS(V219,W211:W218,V211:V218)</f>
        <v>6343.9392727166523</v>
      </c>
    </row>
    <row r="220" spans="18:24" x14ac:dyDescent="0.3">
      <c r="R220">
        <v>2024</v>
      </c>
      <c r="T220" s="69">
        <f t="shared" ref="T220:T223" si="394">_xlfn.FORECAST.ETS(R220,S212:S219,R212:R219)</f>
        <v>5229.8112348171217</v>
      </c>
      <c r="V220">
        <v>2024</v>
      </c>
      <c r="W220" s="68"/>
      <c r="X220" s="69">
        <f t="shared" ref="X220:X223" si="395">_xlfn.FORECAST.ETS(V220,W212:W219,V212:V219)</f>
        <v>6581.3878627281429</v>
      </c>
    </row>
    <row r="221" spans="18:24" x14ac:dyDescent="0.3">
      <c r="R221">
        <v>2025</v>
      </c>
      <c r="T221" s="69">
        <f t="shared" si="394"/>
        <v>5976.4894556269555</v>
      </c>
      <c r="V221">
        <v>2025</v>
      </c>
      <c r="W221" s="68"/>
      <c r="X221" s="69">
        <f t="shared" si="395"/>
        <v>7627.1797216591367</v>
      </c>
    </row>
    <row r="222" spans="18:24" x14ac:dyDescent="0.3">
      <c r="R222">
        <v>2026</v>
      </c>
      <c r="T222" s="69">
        <f t="shared" si="394"/>
        <v>7112.1864421464688</v>
      </c>
      <c r="V222">
        <v>2026</v>
      </c>
      <c r="W222" s="68"/>
      <c r="X222" s="69">
        <f t="shared" si="395"/>
        <v>8195.6756204485991</v>
      </c>
    </row>
    <row r="223" spans="18:24" x14ac:dyDescent="0.3">
      <c r="R223">
        <v>2027</v>
      </c>
      <c r="T223" s="69">
        <f t="shared" si="394"/>
        <v>7412.9432972562499</v>
      </c>
      <c r="V223">
        <v>2027</v>
      </c>
      <c r="W223" s="68"/>
      <c r="X223" s="69">
        <f t="shared" si="395"/>
        <v>7762.0636963183933</v>
      </c>
    </row>
    <row r="224" spans="18:24" x14ac:dyDescent="0.3">
      <c r="S224" s="1" t="s">
        <v>170</v>
      </c>
      <c r="W224" s="1" t="s">
        <v>223</v>
      </c>
    </row>
    <row r="225" spans="18:24" x14ac:dyDescent="0.3">
      <c r="R225" t="s">
        <v>158</v>
      </c>
      <c r="S225" t="s">
        <v>194</v>
      </c>
      <c r="T225" t="s">
        <v>195</v>
      </c>
      <c r="V225" t="s">
        <v>158</v>
      </c>
      <c r="W225" t="s">
        <v>224</v>
      </c>
      <c r="X225" t="s">
        <v>225</v>
      </c>
    </row>
    <row r="226" spans="18:24" x14ac:dyDescent="0.3">
      <c r="R226">
        <v>2015</v>
      </c>
      <c r="S226">
        <v>208</v>
      </c>
      <c r="V226">
        <v>2015</v>
      </c>
      <c r="W226" s="68">
        <f>B78</f>
        <v>925</v>
      </c>
    </row>
    <row r="227" spans="18:24" x14ac:dyDescent="0.3">
      <c r="R227">
        <v>2016</v>
      </c>
      <c r="S227">
        <v>242</v>
      </c>
      <c r="V227">
        <v>2016</v>
      </c>
      <c r="W227" s="68">
        <f>C78</f>
        <v>1055</v>
      </c>
    </row>
    <row r="228" spans="18:24" x14ac:dyDescent="0.3">
      <c r="R228">
        <v>2017</v>
      </c>
      <c r="S228">
        <v>223</v>
      </c>
      <c r="V228">
        <v>2017</v>
      </c>
      <c r="W228" s="68">
        <f>D78</f>
        <v>1188</v>
      </c>
    </row>
    <row r="229" spans="18:24" x14ac:dyDescent="0.3">
      <c r="R229">
        <v>2018</v>
      </c>
      <c r="S229">
        <v>196</v>
      </c>
      <c r="V229">
        <v>2018</v>
      </c>
      <c r="W229" s="68">
        <f>E78</f>
        <v>1508</v>
      </c>
    </row>
    <row r="230" spans="18:24" x14ac:dyDescent="0.3">
      <c r="R230">
        <v>2019</v>
      </c>
      <c r="S230">
        <v>117</v>
      </c>
      <c r="V230">
        <v>2019</v>
      </c>
      <c r="W230" s="68">
        <f>F78</f>
        <v>1808</v>
      </c>
    </row>
    <row r="231" spans="18:24" x14ac:dyDescent="0.3">
      <c r="R231">
        <v>2020</v>
      </c>
      <c r="S231">
        <v>110</v>
      </c>
      <c r="V231">
        <v>2020</v>
      </c>
      <c r="W231" s="68">
        <f>G78</f>
        <v>1896</v>
      </c>
    </row>
    <row r="232" spans="18:24" x14ac:dyDescent="0.3">
      <c r="R232">
        <v>2021</v>
      </c>
      <c r="S232">
        <v>98</v>
      </c>
      <c r="V232">
        <v>2021</v>
      </c>
      <c r="W232" s="68">
        <f>H78</f>
        <v>2347</v>
      </c>
    </row>
    <row r="233" spans="18:24" x14ac:dyDescent="0.3">
      <c r="R233">
        <v>2022</v>
      </c>
      <c r="S233">
        <v>146</v>
      </c>
      <c r="V233">
        <v>2022</v>
      </c>
      <c r="W233" s="68">
        <f>I78</f>
        <v>1938</v>
      </c>
    </row>
    <row r="234" spans="18:24" x14ac:dyDescent="0.3">
      <c r="R234">
        <v>2023</v>
      </c>
      <c r="T234" s="69">
        <f>_xlfn.FORECAST.ETS(R234,S226:S233,R226:R233)</f>
        <v>75.492040229969177</v>
      </c>
      <c r="V234">
        <v>2023</v>
      </c>
      <c r="X234" s="69">
        <f>_xlfn.FORECAST.ETS(V234,W226:W233,V226:V233)</f>
        <v>2446.0522368947527</v>
      </c>
    </row>
    <row r="235" spans="18:24" x14ac:dyDescent="0.3">
      <c r="R235">
        <v>2024</v>
      </c>
      <c r="T235" s="69">
        <f t="shared" ref="T235:T238" si="396">_xlfn.FORECAST.ETS(R235,S227:S234,R227:R234)</f>
        <v>63.061043897693985</v>
      </c>
      <c r="V235">
        <v>2024</v>
      </c>
      <c r="X235" s="69">
        <f t="shared" ref="X235:X238" si="397">_xlfn.FORECAST.ETS(V235,W227:W234,V227:V234)</f>
        <v>2587.3560066324644</v>
      </c>
    </row>
    <row r="236" spans="18:24" x14ac:dyDescent="0.3">
      <c r="R236">
        <v>2025</v>
      </c>
      <c r="T236" s="69">
        <f t="shared" si="396"/>
        <v>88.908831294688426</v>
      </c>
      <c r="V236">
        <v>2025</v>
      </c>
      <c r="X236" s="69">
        <f t="shared" si="397"/>
        <v>2667.4080393802606</v>
      </c>
    </row>
    <row r="237" spans="18:24" x14ac:dyDescent="0.3">
      <c r="R237">
        <v>2026</v>
      </c>
      <c r="T237" s="69">
        <f t="shared" si="396"/>
        <v>82.227198310830545</v>
      </c>
      <c r="V237">
        <v>2026</v>
      </c>
      <c r="X237" s="69">
        <f t="shared" si="397"/>
        <v>2625.335507184881</v>
      </c>
    </row>
    <row r="238" spans="18:24" x14ac:dyDescent="0.3">
      <c r="R238">
        <v>2027</v>
      </c>
      <c r="T238" s="69">
        <f t="shared" si="396"/>
        <v>178.17726527857144</v>
      </c>
      <c r="V238">
        <v>2027</v>
      </c>
      <c r="X238" s="69">
        <f t="shared" si="397"/>
        <v>2405.5717296571429</v>
      </c>
    </row>
    <row r="240" spans="18:24" x14ac:dyDescent="0.3">
      <c r="S240" s="1" t="s">
        <v>226</v>
      </c>
      <c r="W240" s="1" t="s">
        <v>227</v>
      </c>
    </row>
    <row r="241" spans="18:24" x14ac:dyDescent="0.3">
      <c r="R241" t="s">
        <v>158</v>
      </c>
      <c r="S241" t="s">
        <v>187</v>
      </c>
      <c r="T241" t="s">
        <v>188</v>
      </c>
      <c r="V241" t="s">
        <v>158</v>
      </c>
      <c r="W241" t="s">
        <v>224</v>
      </c>
      <c r="X241" t="s">
        <v>225</v>
      </c>
    </row>
    <row r="242" spans="18:24" x14ac:dyDescent="0.3">
      <c r="R242">
        <v>2015</v>
      </c>
      <c r="S242" s="56">
        <f>B80</f>
        <v>7.0000000000000007E-2</v>
      </c>
      <c r="V242">
        <v>2015</v>
      </c>
      <c r="W242" s="68">
        <f>B82</f>
        <v>126</v>
      </c>
    </row>
    <row r="243" spans="18:24" x14ac:dyDescent="0.3">
      <c r="R243">
        <v>2016</v>
      </c>
      <c r="S243" s="56">
        <f>C80</f>
        <v>0.14000000000000001</v>
      </c>
      <c r="V243">
        <v>2016</v>
      </c>
      <c r="W243" s="68">
        <f>C82</f>
        <v>131</v>
      </c>
    </row>
    <row r="244" spans="18:24" x14ac:dyDescent="0.3">
      <c r="R244">
        <v>2017</v>
      </c>
      <c r="S244" s="56">
        <f>D80</f>
        <v>0.13</v>
      </c>
      <c r="V244">
        <v>2017</v>
      </c>
      <c r="W244" s="68">
        <f>D82</f>
        <v>129</v>
      </c>
    </row>
    <row r="245" spans="18:24" x14ac:dyDescent="0.3">
      <c r="R245">
        <v>2018</v>
      </c>
      <c r="S245" s="56">
        <f>E80</f>
        <v>0.27</v>
      </c>
      <c r="V245">
        <v>2018</v>
      </c>
      <c r="W245" s="68">
        <f>E82</f>
        <v>130</v>
      </c>
    </row>
    <row r="246" spans="18:24" x14ac:dyDescent="0.3">
      <c r="R246">
        <v>2019</v>
      </c>
      <c r="S246" s="56">
        <f>F80</f>
        <v>0.2</v>
      </c>
      <c r="V246">
        <v>2019</v>
      </c>
      <c r="W246" s="68">
        <f>F82</f>
        <v>138</v>
      </c>
    </row>
    <row r="247" spans="18:24" x14ac:dyDescent="0.3">
      <c r="R247">
        <v>2020</v>
      </c>
      <c r="S247" s="56">
        <f>G80</f>
        <v>0.05</v>
      </c>
      <c r="V247">
        <v>2020</v>
      </c>
      <c r="W247" s="68">
        <f>G82</f>
        <v>148</v>
      </c>
    </row>
    <row r="248" spans="18:24" x14ac:dyDescent="0.3">
      <c r="R248">
        <v>2021</v>
      </c>
      <c r="S248" s="56">
        <f>H80</f>
        <v>0.24</v>
      </c>
      <c r="V248">
        <v>2021</v>
      </c>
      <c r="W248" s="68">
        <f>H82</f>
        <v>195</v>
      </c>
    </row>
    <row r="249" spans="18:24" x14ac:dyDescent="0.3">
      <c r="R249">
        <v>2022</v>
      </c>
      <c r="S249" s="56">
        <f>I80</f>
        <v>-0.21</v>
      </c>
      <c r="V249">
        <v>2022</v>
      </c>
      <c r="W249" s="68">
        <f>I82</f>
        <v>193</v>
      </c>
    </row>
    <row r="250" spans="18:24" x14ac:dyDescent="0.3">
      <c r="R250">
        <v>2023</v>
      </c>
      <c r="T250" s="57">
        <f>_xlfn.FORECAST.ETS(R250,S242:S249,R242:R249)</f>
        <v>-9.0948825894912946E-3</v>
      </c>
      <c r="V250">
        <v>2023</v>
      </c>
      <c r="X250" s="69">
        <f>_xlfn.FORECAST.ETS(V250,W242:W249,V242:V249)</f>
        <v>204.01206232818711</v>
      </c>
    </row>
    <row r="251" spans="18:24" x14ac:dyDescent="0.3">
      <c r="R251">
        <v>2024</v>
      </c>
      <c r="T251" s="57">
        <f t="shared" ref="T251:T254" si="398">_xlfn.FORECAST.ETS(R251,S243:S250,R243:R250)</f>
        <v>-0.10489442617572875</v>
      </c>
      <c r="V251">
        <v>2024</v>
      </c>
      <c r="X251" s="69">
        <f t="shared" ref="X251:X254" si="399">_xlfn.FORECAST.ETS(V251,W243:W250,V243:V250)</f>
        <v>218.34619880486093</v>
      </c>
    </row>
    <row r="252" spans="18:24" x14ac:dyDescent="0.3">
      <c r="R252">
        <v>2025</v>
      </c>
      <c r="T252" s="57">
        <f t="shared" si="398"/>
        <v>-0.28686009036232568</v>
      </c>
      <c r="V252">
        <v>2025</v>
      </c>
      <c r="X252" s="69">
        <f t="shared" si="399"/>
        <v>244.56885773825172</v>
      </c>
    </row>
    <row r="253" spans="18:24" x14ac:dyDescent="0.3">
      <c r="R253">
        <v>2026</v>
      </c>
      <c r="T253" s="57">
        <f t="shared" si="398"/>
        <v>-0.22121864000098243</v>
      </c>
      <c r="V253">
        <v>2026</v>
      </c>
      <c r="X253" s="69">
        <f t="shared" si="399"/>
        <v>294.39212213289142</v>
      </c>
    </row>
    <row r="254" spans="18:24" x14ac:dyDescent="0.3">
      <c r="R254">
        <v>2027</v>
      </c>
      <c r="T254" s="57">
        <f t="shared" si="398"/>
        <v>-0.70156936519714286</v>
      </c>
      <c r="V254">
        <v>2027</v>
      </c>
      <c r="X254" s="69">
        <f t="shared" si="399"/>
        <v>303.40858325582144</v>
      </c>
    </row>
    <row r="256" spans="18:24" x14ac:dyDescent="0.3">
      <c r="S256" s="1" t="s">
        <v>228</v>
      </c>
      <c r="W256" s="1" t="s">
        <v>230</v>
      </c>
      <c r="X256" s="1"/>
    </row>
    <row r="257" spans="18:24" x14ac:dyDescent="0.3">
      <c r="R257" t="s">
        <v>158</v>
      </c>
      <c r="S257" t="s">
        <v>187</v>
      </c>
      <c r="T257" t="s">
        <v>188</v>
      </c>
      <c r="V257" t="s">
        <v>158</v>
      </c>
      <c r="W257" t="s">
        <v>211</v>
      </c>
      <c r="X257" t="s">
        <v>212</v>
      </c>
    </row>
    <row r="258" spans="18:24" x14ac:dyDescent="0.3">
      <c r="R258">
        <v>2015</v>
      </c>
      <c r="S258" s="56">
        <f>B84</f>
        <v>0.01</v>
      </c>
      <c r="V258">
        <v>2015</v>
      </c>
      <c r="W258" s="68">
        <f>B89</f>
        <v>46</v>
      </c>
    </row>
    <row r="259" spans="18:24" x14ac:dyDescent="0.3">
      <c r="R259">
        <v>2016</v>
      </c>
      <c r="S259" s="56">
        <f>C84</f>
        <v>0.04</v>
      </c>
      <c r="V259">
        <v>2016</v>
      </c>
      <c r="W259" s="68">
        <f>C89</f>
        <v>48</v>
      </c>
    </row>
    <row r="260" spans="18:24" x14ac:dyDescent="0.3">
      <c r="R260">
        <v>2017</v>
      </c>
      <c r="S260" s="56">
        <f>D84</f>
        <v>-0.02</v>
      </c>
      <c r="V260">
        <v>2017</v>
      </c>
      <c r="W260" s="68">
        <f>D89</f>
        <v>54</v>
      </c>
    </row>
    <row r="261" spans="18:24" x14ac:dyDescent="0.3">
      <c r="R261">
        <v>2018</v>
      </c>
      <c r="S261" s="56">
        <f>E84</f>
        <v>0.01</v>
      </c>
      <c r="V261">
        <v>2018</v>
      </c>
      <c r="W261" s="68">
        <f>E89</f>
        <v>56</v>
      </c>
    </row>
    <row r="262" spans="18:24" x14ac:dyDescent="0.3">
      <c r="R262">
        <v>2019</v>
      </c>
      <c r="S262" s="56">
        <f>F84</f>
        <v>0.06</v>
      </c>
      <c r="V262">
        <v>2019</v>
      </c>
      <c r="W262" s="68">
        <f>F89</f>
        <v>50</v>
      </c>
    </row>
    <row r="263" spans="18:24" x14ac:dyDescent="0.3">
      <c r="R263">
        <v>2020</v>
      </c>
      <c r="S263" s="56">
        <f>G84</f>
        <v>7.0000000000000007E-2</v>
      </c>
      <c r="V263">
        <v>2020</v>
      </c>
      <c r="W263" s="68">
        <f>G89</f>
        <v>44</v>
      </c>
    </row>
    <row r="264" spans="18:24" x14ac:dyDescent="0.3">
      <c r="R264">
        <v>2021</v>
      </c>
      <c r="S264" s="56">
        <f>H84</f>
        <v>0.32</v>
      </c>
      <c r="V264">
        <v>2021</v>
      </c>
      <c r="W264" s="68">
        <f>H89</f>
        <v>46</v>
      </c>
    </row>
    <row r="265" spans="18:24" x14ac:dyDescent="0.3">
      <c r="R265">
        <v>2022</v>
      </c>
      <c r="S265" s="56">
        <f>I84</f>
        <v>-0.06</v>
      </c>
      <c r="V265">
        <v>2022</v>
      </c>
      <c r="W265" s="68">
        <f>I89</f>
        <v>41</v>
      </c>
    </row>
    <row r="266" spans="18:24" x14ac:dyDescent="0.3">
      <c r="R266">
        <v>2023</v>
      </c>
      <c r="T266" s="57">
        <f>_xlfn.FORECAST.ETS(R266,S258:S265,R258:R265)</f>
        <v>0.12675917558869645</v>
      </c>
      <c r="V266">
        <v>2023</v>
      </c>
      <c r="X266" s="69">
        <f>_xlfn.FORECAST.ETS(V266,W258:W265,V258:V265)</f>
        <v>40.418120176975492</v>
      </c>
    </row>
    <row r="267" spans="18:24" x14ac:dyDescent="0.3">
      <c r="R267">
        <v>2024</v>
      </c>
      <c r="T267" s="57">
        <f t="shared" ref="T267:T270" si="400">_xlfn.FORECAST.ETS(R267,S259:S266,R259:R266)</f>
        <v>0.10174698407343372</v>
      </c>
      <c r="V267">
        <v>2024</v>
      </c>
      <c r="X267" s="69">
        <f t="shared" ref="X267:X270" si="401">_xlfn.FORECAST.ETS(V267,W259:W266,V259:V266)</f>
        <v>37.801228730292884</v>
      </c>
    </row>
    <row r="268" spans="18:24" x14ac:dyDescent="0.3">
      <c r="R268">
        <v>2025</v>
      </c>
      <c r="T268" s="57">
        <f t="shared" si="400"/>
        <v>0.2223555129058031</v>
      </c>
      <c r="V268">
        <v>2025</v>
      </c>
      <c r="X268" s="69">
        <f t="shared" si="401"/>
        <v>31.383027299060792</v>
      </c>
    </row>
    <row r="269" spans="18:24" x14ac:dyDescent="0.3">
      <c r="R269">
        <v>2026</v>
      </c>
      <c r="T269" s="57">
        <f t="shared" si="400"/>
        <v>0.35286394204121135</v>
      </c>
      <c r="V269">
        <v>2026</v>
      </c>
      <c r="X269" s="69">
        <f t="shared" si="401"/>
        <v>28.268227580905553</v>
      </c>
    </row>
    <row r="270" spans="18:24" x14ac:dyDescent="0.3">
      <c r="R270">
        <v>2027</v>
      </c>
      <c r="T270" s="57">
        <f t="shared" si="400"/>
        <v>-8.3018512808928718E-2</v>
      </c>
      <c r="V270">
        <v>2027</v>
      </c>
      <c r="X270" s="69">
        <f t="shared" si="401"/>
        <v>29.370046600535716</v>
      </c>
    </row>
    <row r="272" spans="18:24" x14ac:dyDescent="0.3">
      <c r="S272" s="1" t="s">
        <v>231</v>
      </c>
      <c r="W272" s="1" t="s">
        <v>215</v>
      </c>
    </row>
    <row r="273" spans="18:24" x14ac:dyDescent="0.3">
      <c r="R273" t="s">
        <v>158</v>
      </c>
      <c r="S273" t="s">
        <v>214</v>
      </c>
      <c r="T273" t="s">
        <v>177</v>
      </c>
      <c r="V273" s="70" t="s">
        <v>158</v>
      </c>
      <c r="W273" s="70" t="s">
        <v>172</v>
      </c>
      <c r="X273" s="70" t="s">
        <v>171</v>
      </c>
    </row>
    <row r="274" spans="18:24" x14ac:dyDescent="0.3">
      <c r="R274">
        <v>2015</v>
      </c>
      <c r="S274" s="68">
        <f>B92</f>
        <v>993</v>
      </c>
      <c r="V274">
        <v>2015</v>
      </c>
      <c r="W274" s="68">
        <f>B95</f>
        <v>69</v>
      </c>
    </row>
    <row r="275" spans="18:24" x14ac:dyDescent="0.3">
      <c r="R275">
        <v>2016</v>
      </c>
      <c r="S275" s="68">
        <f>C92</f>
        <v>1372</v>
      </c>
      <c r="V275">
        <v>2016</v>
      </c>
      <c r="W275" s="68">
        <f>C95</f>
        <v>44</v>
      </c>
    </row>
    <row r="276" spans="18:24" x14ac:dyDescent="0.3">
      <c r="R276">
        <v>2017</v>
      </c>
      <c r="S276" s="68">
        <f>D92</f>
        <v>1507</v>
      </c>
      <c r="V276">
        <v>2017</v>
      </c>
      <c r="W276" s="68">
        <f>D95</f>
        <v>51</v>
      </c>
    </row>
    <row r="277" spans="18:24" x14ac:dyDescent="0.3">
      <c r="R277">
        <v>2018</v>
      </c>
      <c r="S277" s="68">
        <f>E92</f>
        <v>1807</v>
      </c>
      <c r="V277">
        <v>2018</v>
      </c>
      <c r="W277" s="68">
        <f>E95</f>
        <v>76</v>
      </c>
    </row>
    <row r="278" spans="18:24" x14ac:dyDescent="0.3">
      <c r="R278">
        <v>2019</v>
      </c>
      <c r="S278" s="68">
        <f>F92</f>
        <v>2376</v>
      </c>
      <c r="V278">
        <v>2019</v>
      </c>
      <c r="W278" s="68">
        <f>F95</f>
        <v>49</v>
      </c>
    </row>
    <row r="279" spans="18:24" x14ac:dyDescent="0.3">
      <c r="R279">
        <v>2020</v>
      </c>
      <c r="S279" s="68">
        <f>G92</f>
        <v>2490</v>
      </c>
      <c r="V279">
        <v>2020</v>
      </c>
      <c r="W279" s="68">
        <f>G95</f>
        <v>28</v>
      </c>
    </row>
    <row r="280" spans="18:24" x14ac:dyDescent="0.3">
      <c r="R280">
        <v>2021</v>
      </c>
      <c r="S280" s="68">
        <f>H92</f>
        <v>3243</v>
      </c>
      <c r="V280">
        <v>2021</v>
      </c>
      <c r="W280" s="68">
        <f>H95</f>
        <v>94</v>
      </c>
    </row>
    <row r="281" spans="18:24" x14ac:dyDescent="0.3">
      <c r="R281">
        <v>2022</v>
      </c>
      <c r="S281" s="68">
        <f>I92</f>
        <v>2365</v>
      </c>
      <c r="V281">
        <v>2022</v>
      </c>
      <c r="W281" s="68">
        <f>I95</f>
        <v>78</v>
      </c>
    </row>
    <row r="282" spans="18:24" x14ac:dyDescent="0.3">
      <c r="R282">
        <v>2023</v>
      </c>
      <c r="T282" s="69">
        <f>_xlfn.FORECAST.ETS(R282,S274:S281,R274:R281)</f>
        <v>3138.2844550652808</v>
      </c>
      <c r="V282">
        <v>2023</v>
      </c>
      <c r="X282" s="52">
        <f>_xlfn.FORECAST.ETS(V282,W274:W281,V274:V281)</f>
        <v>75.530566351088495</v>
      </c>
    </row>
    <row r="283" spans="18:24" x14ac:dyDescent="0.3">
      <c r="R283">
        <v>2024</v>
      </c>
      <c r="T283" s="69">
        <f t="shared" ref="T283:T286" si="402">_xlfn.FORECAST.ETS(R283,S275:S282,R275:R282)</f>
        <v>3023.1982515726604</v>
      </c>
      <c r="V283">
        <v>2024</v>
      </c>
      <c r="X283" s="52">
        <f t="shared" ref="X283:X286" si="403">_xlfn.FORECAST.ETS(V283,W275:W282,V275:V282)</f>
        <v>84.048054636981391</v>
      </c>
    </row>
    <row r="284" spans="18:24" x14ac:dyDescent="0.3">
      <c r="R284">
        <v>2025</v>
      </c>
      <c r="T284" s="69">
        <f t="shared" si="402"/>
        <v>3787.7740305677494</v>
      </c>
      <c r="V284">
        <v>2025</v>
      </c>
      <c r="X284" s="52">
        <f t="shared" si="403"/>
        <v>89.666955523428442</v>
      </c>
    </row>
    <row r="285" spans="18:24" x14ac:dyDescent="0.3">
      <c r="R285">
        <v>2026</v>
      </c>
      <c r="T285" s="69">
        <f t="shared" si="402"/>
        <v>3463.9096079813316</v>
      </c>
      <c r="V285">
        <v>2026</v>
      </c>
      <c r="X285" s="52">
        <f t="shared" si="403"/>
        <v>108.21430117957802</v>
      </c>
    </row>
    <row r="286" spans="18:24" x14ac:dyDescent="0.3">
      <c r="R286">
        <v>2027</v>
      </c>
      <c r="T286" s="69">
        <f t="shared" si="402"/>
        <v>2809.5014497998213</v>
      </c>
      <c r="V286">
        <v>2027</v>
      </c>
      <c r="X286" s="52">
        <f t="shared" si="403"/>
        <v>166.9811060312143</v>
      </c>
    </row>
    <row r="288" spans="18:24" x14ac:dyDescent="0.3">
      <c r="S288" s="1" t="s">
        <v>232</v>
      </c>
      <c r="W288" s="1" t="s">
        <v>233</v>
      </c>
    </row>
    <row r="289" spans="18:24" x14ac:dyDescent="0.3">
      <c r="R289" t="s">
        <v>158</v>
      </c>
      <c r="S289" t="s">
        <v>214</v>
      </c>
      <c r="T289" t="s">
        <v>177</v>
      </c>
      <c r="V289" t="s">
        <v>158</v>
      </c>
      <c r="W289" t="s">
        <v>214</v>
      </c>
      <c r="X289" t="s">
        <v>177</v>
      </c>
    </row>
    <row r="290" spans="18:24" x14ac:dyDescent="0.3">
      <c r="R290">
        <v>2015</v>
      </c>
      <c r="S290" s="68">
        <f>B99</f>
        <v>4653</v>
      </c>
      <c r="V290">
        <v>2015</v>
      </c>
      <c r="W290" s="68">
        <f>B101</f>
        <v>828</v>
      </c>
    </row>
    <row r="291" spans="18:24" x14ac:dyDescent="0.3">
      <c r="R291">
        <v>2016</v>
      </c>
      <c r="S291" s="68">
        <f>C99</f>
        <v>4570</v>
      </c>
      <c r="V291">
        <v>2016</v>
      </c>
      <c r="W291" s="68">
        <f>C101</f>
        <v>940</v>
      </c>
    </row>
    <row r="292" spans="18:24" x14ac:dyDescent="0.3">
      <c r="R292">
        <v>2017</v>
      </c>
      <c r="S292" s="68">
        <f>D99</f>
        <v>4737</v>
      </c>
      <c r="V292">
        <v>2017</v>
      </c>
      <c r="W292" s="68">
        <f>D101</f>
        <v>3285</v>
      </c>
    </row>
    <row r="293" spans="18:24" x14ac:dyDescent="0.3">
      <c r="R293">
        <v>2018</v>
      </c>
      <c r="S293" s="68">
        <f>E99</f>
        <v>5166</v>
      </c>
      <c r="V293">
        <v>2018</v>
      </c>
      <c r="W293" s="68">
        <f>E101</f>
        <v>3575</v>
      </c>
    </row>
    <row r="294" spans="18:24" x14ac:dyDescent="0.3">
      <c r="R294">
        <v>2019</v>
      </c>
      <c r="S294" s="68">
        <f>F99</f>
        <v>5254</v>
      </c>
      <c r="V294">
        <v>2019</v>
      </c>
      <c r="W294" s="68">
        <f>F101</f>
        <v>3622</v>
      </c>
    </row>
    <row r="295" spans="18:24" x14ac:dyDescent="0.3">
      <c r="R295">
        <v>2020</v>
      </c>
      <c r="S295" s="68">
        <f>G99</f>
        <v>5028</v>
      </c>
      <c r="V295">
        <v>2020</v>
      </c>
      <c r="W295" s="68">
        <f>G101</f>
        <v>3449</v>
      </c>
    </row>
    <row r="296" spans="18:24" x14ac:dyDescent="0.3">
      <c r="R296">
        <v>2021</v>
      </c>
      <c r="S296" s="68">
        <f>H99</f>
        <v>5343</v>
      </c>
      <c r="V296">
        <v>2021</v>
      </c>
      <c r="W296" s="68">
        <f>H101</f>
        <v>3659</v>
      </c>
    </row>
    <row r="297" spans="18:24" x14ac:dyDescent="0.3">
      <c r="R297">
        <v>2022</v>
      </c>
      <c r="S297" s="68">
        <f>I99</f>
        <v>5955</v>
      </c>
      <c r="V297">
        <v>2022</v>
      </c>
      <c r="W297" s="68">
        <f>I101</f>
        <v>4111</v>
      </c>
    </row>
    <row r="298" spans="18:24" x14ac:dyDescent="0.3">
      <c r="R298">
        <v>2023</v>
      </c>
      <c r="T298" s="69">
        <f>_xlfn.FORECAST.ETS(R298,S290:S297,R290:R297)</f>
        <v>5883.7043078698753</v>
      </c>
      <c r="V298">
        <v>2023</v>
      </c>
      <c r="X298" s="69">
        <f>_xlfn.FORECAST.ETS(V298,W290:W297,V290:V297)</f>
        <v>4576.0986075099172</v>
      </c>
    </row>
    <row r="299" spans="18:24" x14ac:dyDescent="0.3">
      <c r="R299">
        <v>2024</v>
      </c>
      <c r="T299" s="69">
        <f t="shared" ref="T299:T302" si="404">_xlfn.FORECAST.ETS(R299,S291:S298,R291:R298)</f>
        <v>6064.9743824614134</v>
      </c>
      <c r="V299">
        <v>2024</v>
      </c>
      <c r="X299" s="69">
        <f t="shared" ref="X299:X302" si="405">_xlfn.FORECAST.ETS(V299,W291:W298,V291:V298)</f>
        <v>4830.3140294223376</v>
      </c>
    </row>
    <row r="300" spans="18:24" x14ac:dyDescent="0.3">
      <c r="R300">
        <v>2025</v>
      </c>
      <c r="T300" s="69">
        <f t="shared" si="404"/>
        <v>6155.8758096857637</v>
      </c>
      <c r="V300">
        <v>2025</v>
      </c>
      <c r="X300" s="69">
        <f t="shared" si="405"/>
        <v>4222.0254738689227</v>
      </c>
    </row>
    <row r="301" spans="18:24" x14ac:dyDescent="0.3">
      <c r="R301">
        <v>2026</v>
      </c>
      <c r="T301" s="69">
        <f t="shared" si="404"/>
        <v>6519.9336628407282</v>
      </c>
      <c r="V301">
        <v>2026</v>
      </c>
      <c r="X301" s="69">
        <f t="shared" si="405"/>
        <v>4475.6471216196178</v>
      </c>
    </row>
    <row r="302" spans="18:24" x14ac:dyDescent="0.3">
      <c r="R302">
        <v>2027</v>
      </c>
      <c r="T302" s="69">
        <f t="shared" si="404"/>
        <v>7133.3098247244561</v>
      </c>
      <c r="V302">
        <v>2027</v>
      </c>
      <c r="X302" s="69">
        <f t="shared" si="405"/>
        <v>4924.9369710467854</v>
      </c>
    </row>
    <row r="304" spans="18:24" x14ac:dyDescent="0.3">
      <c r="S304" s="1" t="s">
        <v>234</v>
      </c>
      <c r="W304" s="1" t="s">
        <v>235</v>
      </c>
    </row>
    <row r="305" spans="18:24" x14ac:dyDescent="0.3">
      <c r="R305" t="s">
        <v>158</v>
      </c>
      <c r="S305" t="s">
        <v>179</v>
      </c>
      <c r="T305" t="s">
        <v>177</v>
      </c>
      <c r="V305" t="s">
        <v>158</v>
      </c>
      <c r="W305" t="s">
        <v>214</v>
      </c>
      <c r="X305" t="s">
        <v>177</v>
      </c>
    </row>
    <row r="306" spans="18:24" x14ac:dyDescent="0.3">
      <c r="R306">
        <v>2015</v>
      </c>
      <c r="S306" s="56">
        <f>B103</f>
        <v>0.01</v>
      </c>
      <c r="V306">
        <v>2015</v>
      </c>
      <c r="W306" s="68">
        <f>B105</f>
        <v>1251</v>
      </c>
    </row>
    <row r="307" spans="18:24" x14ac:dyDescent="0.3">
      <c r="R307">
        <v>2016</v>
      </c>
      <c r="S307" s="56">
        <f>C103</f>
        <v>0</v>
      </c>
      <c r="V307">
        <v>2016</v>
      </c>
      <c r="W307" s="68">
        <f>C105</f>
        <v>1175</v>
      </c>
    </row>
    <row r="308" spans="18:24" x14ac:dyDescent="0.3">
      <c r="R308">
        <v>2017</v>
      </c>
      <c r="S308" s="56">
        <f>D103</f>
        <v>0.12</v>
      </c>
      <c r="V308">
        <v>2017</v>
      </c>
      <c r="W308" s="68">
        <f>D105</f>
        <v>1185</v>
      </c>
    </row>
    <row r="309" spans="18:24" x14ac:dyDescent="0.3">
      <c r="R309">
        <v>2018</v>
      </c>
      <c r="S309" s="56">
        <f>E103</f>
        <v>0.09</v>
      </c>
      <c r="V309">
        <v>2018</v>
      </c>
      <c r="W309" s="68">
        <f>E105</f>
        <v>1347</v>
      </c>
    </row>
    <row r="310" spans="18:24" x14ac:dyDescent="0.3">
      <c r="R310">
        <v>2019</v>
      </c>
      <c r="S310" s="56">
        <f>F103</f>
        <v>0.01</v>
      </c>
      <c r="V310">
        <v>2019</v>
      </c>
      <c r="W310" s="68">
        <f>F105</f>
        <v>1395</v>
      </c>
    </row>
    <row r="311" spans="18:24" x14ac:dyDescent="0.3">
      <c r="R311">
        <v>2020</v>
      </c>
      <c r="S311" s="56">
        <f>G103</f>
        <v>-0.02</v>
      </c>
      <c r="V311">
        <v>2020</v>
      </c>
      <c r="W311" s="68">
        <f>G105</f>
        <v>1365</v>
      </c>
    </row>
    <row r="312" spans="18:24" x14ac:dyDescent="0.3">
      <c r="R312">
        <v>2021</v>
      </c>
      <c r="S312" s="56">
        <f>H103</f>
        <v>0.06</v>
      </c>
      <c r="V312">
        <v>2021</v>
      </c>
      <c r="W312" s="68">
        <f>H105</f>
        <v>1494</v>
      </c>
    </row>
    <row r="313" spans="18:24" x14ac:dyDescent="0.3">
      <c r="R313">
        <v>2022</v>
      </c>
      <c r="S313" s="56">
        <f>I103</f>
        <v>0.17</v>
      </c>
      <c r="V313">
        <v>2022</v>
      </c>
      <c r="W313" s="68">
        <f>I105</f>
        <v>1610</v>
      </c>
    </row>
    <row r="314" spans="18:24" x14ac:dyDescent="0.3">
      <c r="R314">
        <v>2023</v>
      </c>
      <c r="T314" s="57">
        <f>_xlfn.FORECAST.ETS(R314,S306:S313,R306:R313)</f>
        <v>9.795966255587274E-2</v>
      </c>
      <c r="V314">
        <v>2023</v>
      </c>
      <c r="X314" s="69">
        <f>_xlfn.FORECAST.ETS(V314,W306:W313,V306:V313)</f>
        <v>1626.8920727018533</v>
      </c>
    </row>
    <row r="315" spans="18:24" x14ac:dyDescent="0.3">
      <c r="R315">
        <v>2024</v>
      </c>
      <c r="S315" s="65"/>
      <c r="T315" s="57">
        <f t="shared" ref="T315:T318" si="406">_xlfn.FORECAST.ETS(R315,S307:S314,R307:R314)</f>
        <v>9.7374922491934579E-2</v>
      </c>
      <c r="V315">
        <v>2024</v>
      </c>
      <c r="X315" s="69">
        <f t="shared" ref="X315:X318" si="407">_xlfn.FORECAST.ETS(V315,W307:W314,V307:V314)</f>
        <v>1728.8106536983744</v>
      </c>
    </row>
    <row r="316" spans="18:24" x14ac:dyDescent="0.3">
      <c r="R316">
        <v>2025</v>
      </c>
      <c r="T316" s="57">
        <f t="shared" si="406"/>
        <v>0.18895434067769817</v>
      </c>
      <c r="V316">
        <v>2025</v>
      </c>
      <c r="X316" s="69">
        <f t="shared" si="407"/>
        <v>1818.6514952769085</v>
      </c>
    </row>
    <row r="317" spans="18:24" x14ac:dyDescent="0.3">
      <c r="R317">
        <v>2026</v>
      </c>
      <c r="T317" s="57">
        <f t="shared" si="406"/>
        <v>0.23282925995185383</v>
      </c>
      <c r="V317">
        <v>2026</v>
      </c>
      <c r="X317" s="69">
        <f t="shared" si="407"/>
        <v>1851.3516223963074</v>
      </c>
    </row>
    <row r="318" spans="18:24" x14ac:dyDescent="0.3">
      <c r="R318">
        <v>2027</v>
      </c>
      <c r="T318" s="57">
        <f t="shared" si="406"/>
        <v>0.44647509429107146</v>
      </c>
      <c r="V318">
        <v>2027</v>
      </c>
      <c r="X318" s="69">
        <f t="shared" si="407"/>
        <v>1996.9411072119644</v>
      </c>
    </row>
    <row r="320" spans="18:24" x14ac:dyDescent="0.3">
      <c r="S320" s="1" t="s">
        <v>206</v>
      </c>
      <c r="W320" s="1" t="s">
        <v>185</v>
      </c>
    </row>
    <row r="321" spans="18:24" x14ac:dyDescent="0.3">
      <c r="R321" t="s">
        <v>158</v>
      </c>
      <c r="S321" t="s">
        <v>187</v>
      </c>
      <c r="T321" t="s">
        <v>188</v>
      </c>
      <c r="V321" t="s">
        <v>158</v>
      </c>
      <c r="W321" t="s">
        <v>186</v>
      </c>
      <c r="X321" t="s">
        <v>188</v>
      </c>
    </row>
    <row r="322" spans="18:24" x14ac:dyDescent="0.3">
      <c r="R322">
        <v>2015</v>
      </c>
      <c r="S322" s="56">
        <f>B107</f>
        <v>-7.0000000000000007E-2</v>
      </c>
      <c r="V322">
        <v>2015</v>
      </c>
      <c r="W322" s="68">
        <f>B109</f>
        <v>309</v>
      </c>
    </row>
    <row r="323" spans="18:24" x14ac:dyDescent="0.3">
      <c r="R323">
        <v>2016</v>
      </c>
      <c r="S323" s="56">
        <f>C107</f>
        <v>-0.06</v>
      </c>
      <c r="V323">
        <v>2016</v>
      </c>
      <c r="W323" s="68">
        <f>C109</f>
        <v>289</v>
      </c>
    </row>
    <row r="324" spans="18:24" x14ac:dyDescent="0.3">
      <c r="R324">
        <v>2017</v>
      </c>
      <c r="S324" s="56">
        <f>D107</f>
        <v>0.06</v>
      </c>
      <c r="V324">
        <v>2017</v>
      </c>
      <c r="W324" s="68">
        <f>D109</f>
        <v>267</v>
      </c>
    </row>
    <row r="325" spans="18:24" x14ac:dyDescent="0.3">
      <c r="R325">
        <v>2018</v>
      </c>
      <c r="S325" s="56">
        <f>E107</f>
        <v>0.14000000000000001</v>
      </c>
      <c r="V325">
        <v>2018</v>
      </c>
      <c r="W325" s="68">
        <f>E109</f>
        <v>244</v>
      </c>
    </row>
    <row r="326" spans="18:24" x14ac:dyDescent="0.3">
      <c r="R326">
        <v>2019</v>
      </c>
      <c r="S326" s="56">
        <f>F107</f>
        <v>0.04</v>
      </c>
      <c r="V326">
        <v>2019</v>
      </c>
      <c r="W326" s="68">
        <f>F109</f>
        <v>237</v>
      </c>
    </row>
    <row r="327" spans="18:24" x14ac:dyDescent="0.3">
      <c r="R327">
        <v>2020</v>
      </c>
      <c r="S327" s="56">
        <f>G107</f>
        <v>-0.04</v>
      </c>
      <c r="V327">
        <v>2020</v>
      </c>
      <c r="W327" s="68">
        <f>G109</f>
        <v>214</v>
      </c>
    </row>
    <row r="328" spans="18:24" x14ac:dyDescent="0.3">
      <c r="R328">
        <v>2021</v>
      </c>
      <c r="S328" s="56">
        <f>H107</f>
        <v>0.09</v>
      </c>
      <c r="V328">
        <v>2021</v>
      </c>
      <c r="W328" s="68">
        <f>H109</f>
        <v>190</v>
      </c>
    </row>
    <row r="329" spans="18:24" x14ac:dyDescent="0.3">
      <c r="R329">
        <v>2022</v>
      </c>
      <c r="S329" s="56">
        <f>I107</f>
        <v>0.12</v>
      </c>
      <c r="V329">
        <v>2022</v>
      </c>
      <c r="W329" s="68">
        <f>I109</f>
        <v>234</v>
      </c>
    </row>
    <row r="330" spans="18:24" x14ac:dyDescent="0.3">
      <c r="R330">
        <v>2023</v>
      </c>
      <c r="T330" s="57">
        <f>_xlfn.FORECAST.ETS(R330,S322:S329,R322:R329)</f>
        <v>0.11055024709685166</v>
      </c>
      <c r="V330">
        <v>2023</v>
      </c>
      <c r="X330" s="69">
        <f>_xlfn.FORECAST.ETS(V330,W322:W329,V322:V329)</f>
        <v>188.48191046728769</v>
      </c>
    </row>
    <row r="331" spans="18:24" x14ac:dyDescent="0.3">
      <c r="R331">
        <v>2024</v>
      </c>
      <c r="T331" s="57">
        <f t="shared" ref="T331:T334" si="408">_xlfn.FORECAST.ETS(R331,S323:S330,R323:R330)</f>
        <v>0.11728094753958049</v>
      </c>
      <c r="V331">
        <v>2024</v>
      </c>
      <c r="X331" s="69">
        <f t="shared" ref="X331:X334" si="409">_xlfn.FORECAST.ETS(V331,W323:W330,V323:V330)</f>
        <v>181.7170695626061</v>
      </c>
    </row>
    <row r="332" spans="18:24" x14ac:dyDescent="0.3">
      <c r="R332">
        <v>2025</v>
      </c>
      <c r="T332" s="57">
        <f t="shared" si="408"/>
        <v>7.3323300988168555E-2</v>
      </c>
      <c r="V332">
        <v>2025</v>
      </c>
      <c r="X332" s="69">
        <f t="shared" si="409"/>
        <v>184.99921772696806</v>
      </c>
    </row>
    <row r="333" spans="18:24" x14ac:dyDescent="0.3">
      <c r="R333">
        <v>2026</v>
      </c>
      <c r="T333" s="57">
        <f t="shared" si="408"/>
        <v>0.12080798562739094</v>
      </c>
      <c r="V333">
        <v>2026</v>
      </c>
      <c r="X333" s="69">
        <f t="shared" si="409"/>
        <v>195.90595854501092</v>
      </c>
    </row>
    <row r="334" spans="18:24" x14ac:dyDescent="0.3">
      <c r="R334">
        <v>2027</v>
      </c>
      <c r="T334" s="57">
        <f t="shared" si="408"/>
        <v>0.24901742273214295</v>
      </c>
      <c r="V334">
        <v>2027</v>
      </c>
      <c r="X334" s="69">
        <f t="shared" si="409"/>
        <v>211.4317464657143</v>
      </c>
    </row>
    <row r="336" spans="18:24" x14ac:dyDescent="0.3">
      <c r="S336" s="1" t="s">
        <v>236</v>
      </c>
      <c r="W336" s="1" t="s">
        <v>237</v>
      </c>
      <c r="X336" s="1"/>
    </row>
    <row r="337" spans="18:24" x14ac:dyDescent="0.3">
      <c r="R337" t="s">
        <v>158</v>
      </c>
      <c r="S337" t="s">
        <v>179</v>
      </c>
      <c r="T337" t="s">
        <v>177</v>
      </c>
      <c r="V337" t="s">
        <v>158</v>
      </c>
      <c r="W337" t="s">
        <v>211</v>
      </c>
      <c r="X337" t="s">
        <v>212</v>
      </c>
    </row>
    <row r="338" spans="18:24" x14ac:dyDescent="0.3">
      <c r="R338">
        <v>2015</v>
      </c>
      <c r="S338" s="56">
        <f>B111</f>
        <v>-7.0000000000000007E-2</v>
      </c>
      <c r="V338">
        <v>2015</v>
      </c>
      <c r="W338" s="68">
        <f>B116</f>
        <v>49</v>
      </c>
    </row>
    <row r="339" spans="18:24" x14ac:dyDescent="0.3">
      <c r="R339">
        <v>2016</v>
      </c>
      <c r="S339" s="56">
        <f>C111</f>
        <v>-7.0000000000000007E-2</v>
      </c>
      <c r="V339">
        <v>2016</v>
      </c>
      <c r="W339" s="68">
        <f>C116</f>
        <v>42</v>
      </c>
    </row>
    <row r="340" spans="18:24" x14ac:dyDescent="0.3">
      <c r="R340">
        <v>2017</v>
      </c>
      <c r="S340" s="56">
        <f>D111</f>
        <v>-0.01</v>
      </c>
      <c r="V340">
        <v>2017</v>
      </c>
      <c r="W340" s="68">
        <f>D116</f>
        <v>54</v>
      </c>
    </row>
    <row r="341" spans="18:24" x14ac:dyDescent="0.3">
      <c r="R341">
        <v>2018</v>
      </c>
      <c r="S341" s="56">
        <f>E111</f>
        <v>-0.09</v>
      </c>
      <c r="V341">
        <v>2018</v>
      </c>
      <c r="W341" s="68">
        <f>E116</f>
        <v>55</v>
      </c>
    </row>
    <row r="342" spans="18:24" x14ac:dyDescent="0.3">
      <c r="R342">
        <v>2019</v>
      </c>
      <c r="S342" s="56">
        <f>F111</f>
        <v>-0.03</v>
      </c>
      <c r="V342">
        <v>2019</v>
      </c>
      <c r="W342" s="68">
        <f>F116</f>
        <v>53</v>
      </c>
    </row>
    <row r="343" spans="18:24" x14ac:dyDescent="0.3">
      <c r="R343">
        <v>2020</v>
      </c>
      <c r="S343" s="56">
        <f>G111</f>
        <v>-0.1</v>
      </c>
      <c r="V343">
        <v>2020</v>
      </c>
      <c r="W343" s="68">
        <f>G116</f>
        <v>46</v>
      </c>
    </row>
    <row r="344" spans="18:24" x14ac:dyDescent="0.3">
      <c r="R344">
        <v>2021</v>
      </c>
      <c r="S344" s="56">
        <f>H111</f>
        <v>-0.11</v>
      </c>
      <c r="V344">
        <v>2021</v>
      </c>
      <c r="W344" s="68">
        <f>H116</f>
        <v>43</v>
      </c>
    </row>
    <row r="345" spans="18:24" x14ac:dyDescent="0.3">
      <c r="R345">
        <v>2022</v>
      </c>
      <c r="S345" s="56">
        <f>I111</f>
        <v>0.28000000000000003</v>
      </c>
      <c r="V345">
        <v>2022</v>
      </c>
      <c r="W345" s="68">
        <f>I116</f>
        <v>42</v>
      </c>
    </row>
    <row r="346" spans="18:24" x14ac:dyDescent="0.3">
      <c r="R346">
        <v>2023</v>
      </c>
      <c r="T346" s="57">
        <f>_xlfn.FORECAST.ETS(R346,S338:S345,R338:R345)</f>
        <v>0.12222331855681338</v>
      </c>
      <c r="V346">
        <v>2023</v>
      </c>
      <c r="X346" s="69">
        <f>_xlfn.FORECAST.ETS(V346,W338:W345,V338:V345)</f>
        <v>42.432242746399773</v>
      </c>
    </row>
    <row r="347" spans="18:24" x14ac:dyDescent="0.3">
      <c r="R347">
        <v>2024</v>
      </c>
      <c r="S347" s="65"/>
      <c r="T347" s="57">
        <f t="shared" ref="T347:T350" si="410">_xlfn.FORECAST.ETS(R347,S339:S346,R339:R346)</f>
        <v>0.16812313113625796</v>
      </c>
      <c r="V347">
        <v>2024</v>
      </c>
      <c r="X347" s="69">
        <f t="shared" ref="X347:X350" si="411">_xlfn.FORECAST.ETS(V347,W339:W346,V339:V346)</f>
        <v>39.815397085613789</v>
      </c>
    </row>
    <row r="348" spans="18:24" x14ac:dyDescent="0.3">
      <c r="R348">
        <v>2025</v>
      </c>
      <c r="T348" s="57">
        <f t="shared" si="410"/>
        <v>0.27356710467494472</v>
      </c>
      <c r="V348">
        <v>2025</v>
      </c>
      <c r="X348" s="69">
        <f t="shared" si="411"/>
        <v>31.630572995875333</v>
      </c>
    </row>
    <row r="349" spans="18:24" x14ac:dyDescent="0.3">
      <c r="R349">
        <v>2026</v>
      </c>
      <c r="T349" s="57">
        <f t="shared" si="410"/>
        <v>0.47260920222030856</v>
      </c>
      <c r="V349">
        <v>2026</v>
      </c>
      <c r="X349" s="69">
        <f t="shared" si="411"/>
        <v>27.106283140616505</v>
      </c>
    </row>
    <row r="350" spans="18:24" x14ac:dyDescent="0.3">
      <c r="R350">
        <v>2027</v>
      </c>
      <c r="T350" s="57">
        <f t="shared" si="410"/>
        <v>0.70379868485714281</v>
      </c>
      <c r="V350">
        <v>2027</v>
      </c>
      <c r="X350" s="69">
        <f t="shared" si="411"/>
        <v>23.790592607500066</v>
      </c>
    </row>
    <row r="352" spans="18:24" x14ac:dyDescent="0.3">
      <c r="S352" s="1" t="s">
        <v>238</v>
      </c>
      <c r="T352" s="1"/>
      <c r="W352" s="1" t="s">
        <v>240</v>
      </c>
    </row>
    <row r="353" spans="18:24" x14ac:dyDescent="0.3">
      <c r="R353" t="s">
        <v>158</v>
      </c>
      <c r="S353" t="s">
        <v>239</v>
      </c>
      <c r="T353" t="s">
        <v>212</v>
      </c>
      <c r="V353" s="70" t="s">
        <v>158</v>
      </c>
      <c r="W353" s="70" t="s">
        <v>172</v>
      </c>
      <c r="X353" s="70" t="s">
        <v>171</v>
      </c>
    </row>
    <row r="354" spans="18:24" x14ac:dyDescent="0.3">
      <c r="R354">
        <v>2015</v>
      </c>
      <c r="S354" s="68">
        <f>B119</f>
        <v>918</v>
      </c>
      <c r="V354">
        <v>2015</v>
      </c>
      <c r="W354" s="68">
        <f>B122</f>
        <v>52</v>
      </c>
    </row>
    <row r="355" spans="18:24" x14ac:dyDescent="0.3">
      <c r="R355">
        <v>2016</v>
      </c>
      <c r="S355" s="68">
        <f>C119</f>
        <v>1002</v>
      </c>
      <c r="V355">
        <v>2016</v>
      </c>
      <c r="W355" s="68">
        <f>C122</f>
        <v>62</v>
      </c>
    </row>
    <row r="356" spans="18:24" x14ac:dyDescent="0.3">
      <c r="R356">
        <v>2017</v>
      </c>
      <c r="S356" s="68">
        <f>D119</f>
        <v>980</v>
      </c>
      <c r="V356">
        <v>2017</v>
      </c>
      <c r="W356" s="68">
        <f>D122</f>
        <v>59</v>
      </c>
    </row>
    <row r="357" spans="18:24" x14ac:dyDescent="0.3">
      <c r="R357">
        <v>2018</v>
      </c>
      <c r="S357" s="68">
        <f>E119</f>
        <v>1189</v>
      </c>
      <c r="V357">
        <v>2018</v>
      </c>
      <c r="W357" s="68">
        <f>E122</f>
        <v>49</v>
      </c>
    </row>
    <row r="358" spans="18:24" x14ac:dyDescent="0.3">
      <c r="R358">
        <v>2019</v>
      </c>
      <c r="S358" s="68">
        <f>F119</f>
        <v>1323</v>
      </c>
      <c r="V358">
        <v>2019</v>
      </c>
      <c r="W358" s="68">
        <f>F122</f>
        <v>47</v>
      </c>
    </row>
    <row r="359" spans="18:24" x14ac:dyDescent="0.3">
      <c r="R359">
        <v>2020</v>
      </c>
      <c r="S359" s="68">
        <f>G119</f>
        <v>1184</v>
      </c>
      <c r="V359">
        <v>2020</v>
      </c>
      <c r="W359" s="68">
        <f>G122</f>
        <v>41</v>
      </c>
    </row>
    <row r="360" spans="18:24" x14ac:dyDescent="0.3">
      <c r="R360">
        <v>2021</v>
      </c>
      <c r="S360" s="68">
        <f>H119</f>
        <v>1530</v>
      </c>
      <c r="V360">
        <v>2021</v>
      </c>
      <c r="W360" s="68">
        <f>H122</f>
        <v>54</v>
      </c>
    </row>
    <row r="361" spans="18:24" x14ac:dyDescent="0.3">
      <c r="R361">
        <v>2022</v>
      </c>
      <c r="S361" s="68">
        <f>I119</f>
        <v>1896</v>
      </c>
      <c r="V361">
        <v>2022</v>
      </c>
      <c r="W361" s="68">
        <f>I122</f>
        <v>56</v>
      </c>
    </row>
    <row r="362" spans="18:24" x14ac:dyDescent="0.3">
      <c r="R362">
        <v>2023</v>
      </c>
      <c r="T362" s="69">
        <f>_xlfn.FORECAST.ETS(R362,S354:S361,R354:R361)</f>
        <v>1823.4633490392223</v>
      </c>
      <c r="V362">
        <v>2023</v>
      </c>
      <c r="X362" s="52">
        <f>_xlfn.FORECAST.ETS(V362,W354:W361,V354:V361)</f>
        <v>47.53021376724908</v>
      </c>
    </row>
    <row r="363" spans="18:24" x14ac:dyDescent="0.3">
      <c r="R363">
        <v>2024</v>
      </c>
      <c r="T363" s="69">
        <f t="shared" ref="T363:T366" si="412">_xlfn.FORECAST.ETS(R363,S355:S362,R355:R362)</f>
        <v>1998.3253834903535</v>
      </c>
      <c r="V363">
        <v>2024</v>
      </c>
      <c r="X363" s="52">
        <f t="shared" ref="X363:X366" si="413">_xlfn.FORECAST.ETS(V363,W355:W362,V355:V362)</f>
        <v>52.964381282708409</v>
      </c>
    </row>
    <row r="364" spans="18:24" x14ac:dyDescent="0.3">
      <c r="R364">
        <v>2025</v>
      </c>
      <c r="T364" s="69">
        <f t="shared" si="412"/>
        <v>2244.919392586391</v>
      </c>
      <c r="V364">
        <v>2025</v>
      </c>
      <c r="X364" s="52">
        <f t="shared" si="413"/>
        <v>57.644259443469863</v>
      </c>
    </row>
    <row r="365" spans="18:24" x14ac:dyDescent="0.3">
      <c r="R365">
        <v>2026</v>
      </c>
      <c r="T365" s="69">
        <f t="shared" si="412"/>
        <v>2505.7412266623305</v>
      </c>
      <c r="V365">
        <v>2026</v>
      </c>
      <c r="X365" s="52">
        <f t="shared" si="413"/>
        <v>65.31429994172511</v>
      </c>
    </row>
    <row r="366" spans="18:24" x14ac:dyDescent="0.3">
      <c r="R366">
        <v>2027</v>
      </c>
      <c r="T366" s="69">
        <f t="shared" si="412"/>
        <v>2922.9901521642855</v>
      </c>
      <c r="V366">
        <v>2027</v>
      </c>
      <c r="X366" s="52">
        <f t="shared" si="413"/>
        <v>71.79089131446429</v>
      </c>
    </row>
    <row r="368" spans="18:24" x14ac:dyDescent="0.3">
      <c r="S368" s="1" t="s">
        <v>241</v>
      </c>
      <c r="V368" s="1" t="s">
        <v>243</v>
      </c>
    </row>
    <row r="369" spans="18:23" x14ac:dyDescent="0.3">
      <c r="R369" t="s">
        <v>158</v>
      </c>
      <c r="S369" t="s">
        <v>242</v>
      </c>
      <c r="T369" t="s">
        <v>181</v>
      </c>
      <c r="U369" t="s">
        <v>158</v>
      </c>
      <c r="V369" t="s">
        <v>179</v>
      </c>
      <c r="W369" t="s">
        <v>177</v>
      </c>
    </row>
    <row r="370" spans="18:23" x14ac:dyDescent="0.3">
      <c r="R370">
        <v>2015</v>
      </c>
      <c r="S370">
        <f>B126</f>
        <v>1982</v>
      </c>
      <c r="U370">
        <v>2015</v>
      </c>
      <c r="V370" s="56">
        <f>B128</f>
        <v>0.21</v>
      </c>
    </row>
    <row r="371" spans="18:23" x14ac:dyDescent="0.3">
      <c r="R371">
        <v>2016</v>
      </c>
      <c r="S371">
        <f>C126</f>
        <v>1955</v>
      </c>
      <c r="U371">
        <v>2016</v>
      </c>
      <c r="V371" s="56">
        <f>C128</f>
        <v>0.02</v>
      </c>
    </row>
    <row r="372" spans="18:23" x14ac:dyDescent="0.3">
      <c r="R372">
        <v>2017</v>
      </c>
      <c r="S372">
        <f>D126</f>
        <v>2042</v>
      </c>
      <c r="U372">
        <v>2017</v>
      </c>
      <c r="V372" s="56">
        <f>D128</f>
        <v>0.06</v>
      </c>
    </row>
    <row r="373" spans="18:23" x14ac:dyDescent="0.3">
      <c r="R373">
        <v>2018</v>
      </c>
      <c r="S373">
        <f>E126</f>
        <v>1886</v>
      </c>
      <c r="U373">
        <v>2018</v>
      </c>
      <c r="V373" s="56">
        <f>E128</f>
        <v>-0.11</v>
      </c>
    </row>
    <row r="374" spans="18:23" x14ac:dyDescent="0.3">
      <c r="R374">
        <v>2019</v>
      </c>
      <c r="S374">
        <f>F126</f>
        <v>1906</v>
      </c>
      <c r="U374">
        <v>2019</v>
      </c>
      <c r="V374" s="56">
        <f>F128</f>
        <v>0.03</v>
      </c>
    </row>
    <row r="375" spans="18:23" x14ac:dyDescent="0.3">
      <c r="R375">
        <v>2020</v>
      </c>
      <c r="S375">
        <f>G126</f>
        <v>1846</v>
      </c>
      <c r="U375">
        <v>2020</v>
      </c>
      <c r="V375" s="56">
        <f>G128</f>
        <v>-0.01</v>
      </c>
    </row>
    <row r="376" spans="18:23" x14ac:dyDescent="0.3">
      <c r="R376">
        <v>2021</v>
      </c>
      <c r="S376">
        <f>H126</f>
        <v>2205</v>
      </c>
      <c r="U376">
        <v>2021</v>
      </c>
      <c r="V376" s="56">
        <f>H128</f>
        <v>0.16</v>
      </c>
    </row>
    <row r="377" spans="18:23" x14ac:dyDescent="0.3">
      <c r="R377">
        <v>2022</v>
      </c>
      <c r="S377">
        <f>I126</f>
        <v>2346</v>
      </c>
      <c r="U377">
        <v>2022</v>
      </c>
      <c r="V377" s="56">
        <f>I128</f>
        <v>7.0000000000000007E-2</v>
      </c>
    </row>
    <row r="378" spans="18:23" x14ac:dyDescent="0.3">
      <c r="R378">
        <v>2023</v>
      </c>
      <c r="T378" s="69">
        <f>_xlfn.FORECAST.ETS(R378,S370:S377,R370:R377)</f>
        <v>2371.1779065009041</v>
      </c>
      <c r="U378">
        <v>2023</v>
      </c>
      <c r="W378" s="57">
        <f>_xlfn.FORECAST.ETS(U378,V370:V377,U370:U377)</f>
        <v>6.6116164577206135E-2</v>
      </c>
    </row>
    <row r="379" spans="18:23" x14ac:dyDescent="0.3">
      <c r="R379">
        <v>2024</v>
      </c>
      <c r="T379" s="69">
        <f t="shared" ref="T379:T382" si="414">_xlfn.FORECAST.ETS(R379,S371:S378,R371:R378)</f>
        <v>2438.5148678005608</v>
      </c>
      <c r="U379">
        <v>2024</v>
      </c>
      <c r="V379" s="65"/>
      <c r="W379" s="57">
        <f t="shared" ref="W379:W382" si="415">_xlfn.FORECAST.ETS(U379,V371:V378,U371:U378)</f>
        <v>0.10214285714285713</v>
      </c>
    </row>
    <row r="380" spans="18:23" x14ac:dyDescent="0.3">
      <c r="R380">
        <v>2025</v>
      </c>
      <c r="T380" s="69">
        <f t="shared" si="414"/>
        <v>2601.4251184717041</v>
      </c>
      <c r="U380">
        <v>2025</v>
      </c>
      <c r="W380" s="57">
        <f t="shared" si="415"/>
        <v>0.33116971543459589</v>
      </c>
    </row>
    <row r="381" spans="18:23" x14ac:dyDescent="0.3">
      <c r="R381">
        <v>2026</v>
      </c>
      <c r="T381" s="69">
        <f t="shared" si="414"/>
        <v>2848.37503504903</v>
      </c>
      <c r="U381">
        <v>2026</v>
      </c>
      <c r="W381" s="57">
        <f t="shared" si="415"/>
        <v>0.31586145061622301</v>
      </c>
    </row>
    <row r="382" spans="18:23" x14ac:dyDescent="0.3">
      <c r="R382">
        <v>2027</v>
      </c>
      <c r="T382" s="69">
        <f t="shared" si="414"/>
        <v>3081.9019383317841</v>
      </c>
      <c r="U382">
        <v>2027</v>
      </c>
      <c r="W382" s="57">
        <f t="shared" si="415"/>
        <v>0.24117468724357158</v>
      </c>
    </row>
    <row r="384" spans="18:23" x14ac:dyDescent="0.3">
      <c r="S384" s="1" t="s">
        <v>244</v>
      </c>
    </row>
    <row r="385" spans="18:23" x14ac:dyDescent="0.3">
      <c r="R385" t="s">
        <v>158</v>
      </c>
      <c r="S385" t="s">
        <v>245</v>
      </c>
      <c r="T385" t="s">
        <v>246</v>
      </c>
      <c r="V385" s="1" t="s">
        <v>243</v>
      </c>
    </row>
    <row r="386" spans="18:23" x14ac:dyDescent="0.3">
      <c r="R386">
        <v>2015</v>
      </c>
      <c r="S386">
        <f>B131</f>
        <v>-82</v>
      </c>
      <c r="U386" t="s">
        <v>158</v>
      </c>
      <c r="V386" t="s">
        <v>179</v>
      </c>
      <c r="W386" t="s">
        <v>177</v>
      </c>
    </row>
    <row r="387" spans="18:23" x14ac:dyDescent="0.3">
      <c r="R387">
        <v>2016</v>
      </c>
      <c r="S387">
        <f>C131</f>
        <v>-86</v>
      </c>
      <c r="U387">
        <v>2015</v>
      </c>
      <c r="V387" s="56">
        <f>B133</f>
        <v>0</v>
      </c>
    </row>
    <row r="388" spans="18:23" x14ac:dyDescent="0.3">
      <c r="R388">
        <v>2017</v>
      </c>
      <c r="S388">
        <f>D131</f>
        <v>75</v>
      </c>
      <c r="U388">
        <v>2016</v>
      </c>
      <c r="V388" s="56">
        <f>C133</f>
        <v>0</v>
      </c>
    </row>
    <row r="389" spans="18:23" x14ac:dyDescent="0.3">
      <c r="R389">
        <v>2018</v>
      </c>
      <c r="S389">
        <f>E131</f>
        <v>26</v>
      </c>
      <c r="U389">
        <v>2017</v>
      </c>
      <c r="V389" s="56">
        <f>D133</f>
        <v>0</v>
      </c>
    </row>
    <row r="390" spans="18:23" x14ac:dyDescent="0.3">
      <c r="R390">
        <v>2019</v>
      </c>
      <c r="S390">
        <f>F131</f>
        <v>-7</v>
      </c>
      <c r="U390">
        <v>2018</v>
      </c>
      <c r="V390" s="56">
        <f>E133</f>
        <v>0</v>
      </c>
    </row>
    <row r="391" spans="18:23" x14ac:dyDescent="0.3">
      <c r="R391">
        <v>2020</v>
      </c>
      <c r="S391">
        <f>G131</f>
        <v>-11</v>
      </c>
      <c r="U391">
        <v>2019</v>
      </c>
      <c r="V391" s="56">
        <f>F133</f>
        <v>0</v>
      </c>
    </row>
    <row r="392" spans="18:23" x14ac:dyDescent="0.3">
      <c r="R392">
        <v>2021</v>
      </c>
      <c r="S392">
        <f>H131</f>
        <v>40</v>
      </c>
      <c r="U392">
        <v>2020</v>
      </c>
      <c r="V392" s="56">
        <f>G133</f>
        <v>0</v>
      </c>
    </row>
    <row r="393" spans="18:23" x14ac:dyDescent="0.3">
      <c r="R393">
        <v>2022</v>
      </c>
      <c r="S393">
        <f>I131</f>
        <v>-72</v>
      </c>
      <c r="U393">
        <v>2021</v>
      </c>
      <c r="V393" s="56">
        <f>H133</f>
        <v>0</v>
      </c>
    </row>
    <row r="394" spans="18:23" x14ac:dyDescent="0.3">
      <c r="R394">
        <v>2023</v>
      </c>
      <c r="T394" s="69">
        <f>_xlfn.FORECAST.ETS(R394,S386:S393,R386:R393)</f>
        <v>-2.894731480472112</v>
      </c>
      <c r="U394">
        <v>2022</v>
      </c>
      <c r="V394" s="56">
        <f>I133</f>
        <v>0</v>
      </c>
    </row>
    <row r="395" spans="18:23" x14ac:dyDescent="0.3">
      <c r="R395">
        <v>2024</v>
      </c>
      <c r="T395" s="69">
        <f t="shared" ref="T395:T398" si="416">_xlfn.FORECAST.ETS(R395,S387:S394,R387:R394)</f>
        <v>-33.623950385945797</v>
      </c>
      <c r="U395">
        <v>2023</v>
      </c>
      <c r="W395" s="57">
        <f>_xlfn.FORECAST.ETS(U395,V387:V394,U387:U394)</f>
        <v>0</v>
      </c>
    </row>
    <row r="396" spans="18:23" x14ac:dyDescent="0.3">
      <c r="R396">
        <v>2025</v>
      </c>
      <c r="T396" s="69">
        <f t="shared" si="416"/>
        <v>-82.592507723501328</v>
      </c>
      <c r="U396">
        <v>2024</v>
      </c>
      <c r="V396" s="65"/>
      <c r="W396" s="57">
        <f t="shared" ref="W396:W399" si="417">_xlfn.FORECAST.ETS(U396,V388:V395,U388:U395)</f>
        <v>0</v>
      </c>
    </row>
    <row r="397" spans="18:23" x14ac:dyDescent="0.3">
      <c r="R397">
        <v>2026</v>
      </c>
      <c r="T397" s="69">
        <f t="shared" si="416"/>
        <v>-9.4876200584664314</v>
      </c>
      <c r="U397">
        <v>2025</v>
      </c>
      <c r="W397" s="57">
        <f t="shared" si="417"/>
        <v>0</v>
      </c>
    </row>
    <row r="398" spans="18:23" x14ac:dyDescent="0.3">
      <c r="R398">
        <v>2027</v>
      </c>
      <c r="T398" s="69">
        <f t="shared" si="416"/>
        <v>-134.94847671667856</v>
      </c>
      <c r="U398">
        <v>2026</v>
      </c>
      <c r="W398" s="57">
        <f t="shared" si="417"/>
        <v>0</v>
      </c>
    </row>
    <row r="399" spans="18:23" x14ac:dyDescent="0.3">
      <c r="U399">
        <v>2027</v>
      </c>
      <c r="W399" s="57">
        <f t="shared" si="417"/>
        <v>0</v>
      </c>
    </row>
  </sheetData>
  <mergeCells count="2">
    <mergeCell ref="R2:S2"/>
    <mergeCell ref="V2:W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2020-05-20T17:26:08Z</dcterms:created>
  <dcterms:modified xsi:type="dcterms:W3CDTF">2023-08-17T13:49:04Z</dcterms:modified>
</cp:coreProperties>
</file>