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erinastylianaki/Desktop/"/>
    </mc:Choice>
  </mc:AlternateContent>
  <xr:revisionPtr revIDLastSave="0" documentId="13_ncr:1_{1AEF6E2F-40A8-9545-BDCC-635069609B85}" xr6:coauthVersionLast="36" xr6:coauthVersionMax="47" xr10:uidLastSave="{00000000-0000-0000-0000-000000000000}"/>
  <bookViews>
    <workbookView xWindow="0" yWindow="720" windowWidth="29400" windowHeight="1840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4" l="1"/>
  <c r="J69" i="4"/>
  <c r="K69" i="4"/>
  <c r="L69" i="4"/>
  <c r="M69" i="4"/>
  <c r="J67" i="4"/>
  <c r="C58" i="4" l="1"/>
  <c r="D58" i="4"/>
  <c r="E58" i="4"/>
  <c r="F58" i="4"/>
  <c r="G58" i="4"/>
  <c r="H58" i="4"/>
  <c r="I58" i="4"/>
  <c r="J58" i="4"/>
  <c r="K58" i="4"/>
  <c r="L58" i="4"/>
  <c r="M58" i="4"/>
  <c r="B58" i="4"/>
  <c r="N58" i="4"/>
  <c r="K52" i="4"/>
  <c r="L52" i="4"/>
  <c r="M52" i="4"/>
  <c r="N52" i="4"/>
  <c r="J52" i="4"/>
  <c r="J26" i="4" s="1"/>
  <c r="K26" i="4" s="1"/>
  <c r="L26" i="4" s="1"/>
  <c r="M26" i="4" s="1"/>
  <c r="N26" i="4" s="1"/>
  <c r="K50" i="4"/>
  <c r="L50" i="4"/>
  <c r="M50" i="4"/>
  <c r="N50" i="4"/>
  <c r="J50" i="4"/>
  <c r="K48" i="4"/>
  <c r="L48" i="4"/>
  <c r="M48" i="4"/>
  <c r="N48" i="4"/>
  <c r="J48" i="4"/>
  <c r="K41" i="4"/>
  <c r="L41" i="4" s="1"/>
  <c r="M41" i="4" s="1"/>
  <c r="N41" i="4" s="1"/>
  <c r="J41" i="4"/>
  <c r="C17" i="4"/>
  <c r="D17" i="4"/>
  <c r="E17" i="4"/>
  <c r="F17" i="4"/>
  <c r="G17" i="4"/>
  <c r="H17" i="4"/>
  <c r="I17" i="4"/>
  <c r="B17" i="4"/>
  <c r="J10" i="4"/>
  <c r="K10" i="4"/>
  <c r="L10" i="4" s="1"/>
  <c r="M10" i="4" s="1"/>
  <c r="N10" i="4" s="1"/>
  <c r="J7" i="4" l="1"/>
  <c r="J357" i="3"/>
  <c r="K356" i="3"/>
  <c r="L356" i="3"/>
  <c r="M356" i="3"/>
  <c r="N356" i="3"/>
  <c r="J356" i="3"/>
  <c r="K326" i="3"/>
  <c r="L326" i="3"/>
  <c r="M326" i="3"/>
  <c r="N326" i="3"/>
  <c r="J326" i="3"/>
  <c r="K325" i="3"/>
  <c r="L325" i="3"/>
  <c r="M325" i="3"/>
  <c r="N325" i="3"/>
  <c r="J325" i="3"/>
  <c r="K291" i="3"/>
  <c r="L291" i="3"/>
  <c r="M291" i="3"/>
  <c r="N291" i="3"/>
  <c r="J291" i="3"/>
  <c r="K290" i="3"/>
  <c r="L290" i="3"/>
  <c r="M290" i="3"/>
  <c r="N290" i="3"/>
  <c r="J290" i="3"/>
  <c r="K136" i="3"/>
  <c r="L136" i="3"/>
  <c r="M136" i="3"/>
  <c r="N136" i="3"/>
  <c r="J136" i="3"/>
  <c r="K135" i="3"/>
  <c r="L135" i="3"/>
  <c r="M135" i="3"/>
  <c r="N135" i="3"/>
  <c r="J135" i="3"/>
  <c r="K105" i="3"/>
  <c r="L105" i="3"/>
  <c r="M105" i="3"/>
  <c r="N105" i="3"/>
  <c r="J105" i="3"/>
  <c r="K104" i="3"/>
  <c r="L104" i="3"/>
  <c r="M104" i="3"/>
  <c r="N104" i="3"/>
  <c r="J104" i="3"/>
  <c r="K74" i="3"/>
  <c r="L74" i="3"/>
  <c r="M74" i="3"/>
  <c r="N74" i="3"/>
  <c r="J74" i="3"/>
  <c r="K73" i="3"/>
  <c r="L73" i="3"/>
  <c r="M73" i="3"/>
  <c r="N73" i="3"/>
  <c r="J73" i="3"/>
  <c r="K43" i="3"/>
  <c r="L43" i="3"/>
  <c r="M43" i="3"/>
  <c r="N43" i="3"/>
  <c r="J43" i="3"/>
  <c r="K42" i="3"/>
  <c r="L42" i="3"/>
  <c r="M42" i="3"/>
  <c r="N42" i="3"/>
  <c r="J42" i="3"/>
  <c r="K318" i="3"/>
  <c r="L318" i="3" s="1"/>
  <c r="M318" i="3" s="1"/>
  <c r="N318" i="3" s="1"/>
  <c r="J318" i="3"/>
  <c r="J11" i="3" l="1"/>
  <c r="K15" i="4" l="1"/>
  <c r="L15" i="4" s="1"/>
  <c r="M15" i="4" s="1"/>
  <c r="N15" i="4" s="1"/>
  <c r="J15" i="4"/>
  <c r="K25" i="4" l="1"/>
  <c r="L25" i="4" s="1"/>
  <c r="M25" i="4" s="1"/>
  <c r="N25" i="4" s="1"/>
  <c r="J25" i="4"/>
  <c r="K4" i="4" l="1"/>
  <c r="L4" i="4"/>
  <c r="M4" i="4"/>
  <c r="N4" i="4"/>
  <c r="J4" i="4"/>
  <c r="J363" i="3"/>
  <c r="K363" i="3" s="1"/>
  <c r="L363" i="3" s="1"/>
  <c r="M363" i="3" s="1"/>
  <c r="N363" i="3" s="1"/>
  <c r="K360" i="3"/>
  <c r="J360" i="3"/>
  <c r="J359" i="3"/>
  <c r="K353" i="3"/>
  <c r="J353" i="3"/>
  <c r="J352" i="3"/>
  <c r="J350" i="3"/>
  <c r="K350" i="3" s="1"/>
  <c r="L350" i="3" s="1"/>
  <c r="M350" i="3" s="1"/>
  <c r="N350" i="3" s="1"/>
  <c r="J349" i="3"/>
  <c r="J336" i="3"/>
  <c r="K336" i="3" s="1"/>
  <c r="L336" i="3" s="1"/>
  <c r="M336" i="3" s="1"/>
  <c r="N336" i="3" s="1"/>
  <c r="J335" i="3"/>
  <c r="J333" i="3"/>
  <c r="K332" i="3"/>
  <c r="L332" i="3" s="1"/>
  <c r="M332" i="3" s="1"/>
  <c r="N332" i="3" s="1"/>
  <c r="J332" i="3"/>
  <c r="K331" i="3"/>
  <c r="J331" i="3"/>
  <c r="J329" i="3"/>
  <c r="J328" i="3" s="1"/>
  <c r="J330" i="3" s="1"/>
  <c r="J322" i="3"/>
  <c r="K322" i="3" s="1"/>
  <c r="L322" i="3" s="1"/>
  <c r="M322" i="3" s="1"/>
  <c r="N322" i="3" s="1"/>
  <c r="J321" i="3"/>
  <c r="L319" i="3"/>
  <c r="M319" i="3" s="1"/>
  <c r="N319" i="3" s="1"/>
  <c r="J319" i="3"/>
  <c r="K319" i="3" s="1"/>
  <c r="J317" i="3"/>
  <c r="N316" i="3"/>
  <c r="N317" i="3" s="1"/>
  <c r="M316" i="3"/>
  <c r="L316" i="3"/>
  <c r="L317" i="3" s="1"/>
  <c r="K316" i="3"/>
  <c r="J316" i="3"/>
  <c r="M314" i="3"/>
  <c r="N313" i="3"/>
  <c r="M313" i="3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K308" i="3" s="1"/>
  <c r="J307" i="3"/>
  <c r="J308" i="3" s="1"/>
  <c r="J303" i="3"/>
  <c r="J302" i="3" s="1"/>
  <c r="L301" i="3"/>
  <c r="J301" i="3"/>
  <c r="K301" i="3" s="1"/>
  <c r="J300" i="3"/>
  <c r="K300" i="3" s="1"/>
  <c r="M297" i="3"/>
  <c r="N297" i="3" s="1"/>
  <c r="L297" i="3"/>
  <c r="K297" i="3"/>
  <c r="J297" i="3"/>
  <c r="J296" i="3"/>
  <c r="M293" i="3"/>
  <c r="N293" i="3" s="1"/>
  <c r="K293" i="3"/>
  <c r="L293" i="3" s="1"/>
  <c r="J293" i="3"/>
  <c r="J289" i="3"/>
  <c r="L287" i="3"/>
  <c r="M287" i="3" s="1"/>
  <c r="N287" i="3" s="1"/>
  <c r="K287" i="3"/>
  <c r="J287" i="3"/>
  <c r="J286" i="3"/>
  <c r="J284" i="3"/>
  <c r="J270" i="3"/>
  <c r="L142" i="3"/>
  <c r="K142" i="3"/>
  <c r="J142" i="3"/>
  <c r="J141" i="3"/>
  <c r="J140" i="3"/>
  <c r="L139" i="3"/>
  <c r="M139" i="3" s="1"/>
  <c r="N139" i="3" s="1"/>
  <c r="K139" i="3"/>
  <c r="J139" i="3"/>
  <c r="J138" i="3" s="1"/>
  <c r="J131" i="3"/>
  <c r="J130" i="3"/>
  <c r="K130" i="3" s="1"/>
  <c r="L130" i="3" s="1"/>
  <c r="M130" i="3" s="1"/>
  <c r="N130" i="3" s="1"/>
  <c r="J129" i="3"/>
  <c r="M126" i="3"/>
  <c r="N126" i="3" s="1"/>
  <c r="L126" i="3"/>
  <c r="J126" i="3"/>
  <c r="K126" i="3" s="1"/>
  <c r="J125" i="3"/>
  <c r="J124" i="3" s="1"/>
  <c r="M122" i="3"/>
  <c r="L122" i="3"/>
  <c r="K122" i="3"/>
  <c r="J122" i="3"/>
  <c r="N122" i="3" s="1"/>
  <c r="J121" i="3"/>
  <c r="K117" i="3"/>
  <c r="L117" i="3" s="1"/>
  <c r="M117" i="3" s="1"/>
  <c r="N117" i="3" s="1"/>
  <c r="J117" i="3"/>
  <c r="J116" i="3" s="1"/>
  <c r="N115" i="3"/>
  <c r="N114" i="3" s="1"/>
  <c r="M115" i="3"/>
  <c r="L115" i="3"/>
  <c r="K115" i="3"/>
  <c r="J114" i="3"/>
  <c r="K114" i="3" s="1"/>
  <c r="L114" i="3" s="1"/>
  <c r="M114" i="3" s="1"/>
  <c r="L111" i="3"/>
  <c r="M111" i="3" s="1"/>
  <c r="N111" i="3" s="1"/>
  <c r="K111" i="3"/>
  <c r="J111" i="3"/>
  <c r="J110" i="3" s="1"/>
  <c r="J108" i="3"/>
  <c r="K106" i="3"/>
  <c r="L106" i="3" s="1"/>
  <c r="M106" i="3" s="1"/>
  <c r="N106" i="3" s="1"/>
  <c r="J106" i="3"/>
  <c r="J103" i="3"/>
  <c r="J102" i="3"/>
  <c r="J101" i="3"/>
  <c r="J100" i="3"/>
  <c r="K99" i="3"/>
  <c r="J99" i="3"/>
  <c r="K98" i="3"/>
  <c r="K97" i="3" s="1"/>
  <c r="J98" i="3"/>
  <c r="J97" i="3" s="1"/>
  <c r="J95" i="3"/>
  <c r="J94" i="3"/>
  <c r="K94" i="3" s="1"/>
  <c r="L94" i="3" s="1"/>
  <c r="J91" i="3"/>
  <c r="M90" i="3"/>
  <c r="N90" i="3" s="1"/>
  <c r="L90" i="3"/>
  <c r="J90" i="3"/>
  <c r="K90" i="3" s="1"/>
  <c r="J89" i="3"/>
  <c r="K89" i="3" s="1"/>
  <c r="L89" i="3" s="1"/>
  <c r="M89" i="3" s="1"/>
  <c r="N89" i="3" s="1"/>
  <c r="L86" i="3"/>
  <c r="K86" i="3"/>
  <c r="J86" i="3"/>
  <c r="M86" i="3" s="1"/>
  <c r="J83" i="3"/>
  <c r="K83" i="3" s="1"/>
  <c r="L83" i="3" s="1"/>
  <c r="M83" i="3" s="1"/>
  <c r="N83" i="3" s="1"/>
  <c r="M81" i="3"/>
  <c r="N81" i="3" s="1"/>
  <c r="K81" i="3"/>
  <c r="L81" i="3" s="1"/>
  <c r="J81" i="3"/>
  <c r="K80" i="3"/>
  <c r="L80" i="3" s="1"/>
  <c r="J80" i="3"/>
  <c r="J77" i="3"/>
  <c r="J72" i="3"/>
  <c r="J71" i="3"/>
  <c r="M70" i="3"/>
  <c r="N70" i="3" s="1"/>
  <c r="L70" i="3"/>
  <c r="J70" i="3"/>
  <c r="K70" i="3" s="1"/>
  <c r="J69" i="3"/>
  <c r="K69" i="3" s="1"/>
  <c r="L69" i="3" s="1"/>
  <c r="M69" i="3" s="1"/>
  <c r="N69" i="3" s="1"/>
  <c r="K68" i="3"/>
  <c r="J68" i="3"/>
  <c r="L67" i="3"/>
  <c r="M67" i="3" s="1"/>
  <c r="N67" i="3" s="1"/>
  <c r="K67" i="3"/>
  <c r="J67" i="3"/>
  <c r="J66" i="3"/>
  <c r="K66" i="3" s="1"/>
  <c r="L66" i="3" s="1"/>
  <c r="M66" i="3" s="1"/>
  <c r="N66" i="3" s="1"/>
  <c r="J64" i="3"/>
  <c r="L63" i="3"/>
  <c r="K63" i="3"/>
  <c r="J63" i="3"/>
  <c r="M60" i="3"/>
  <c r="L60" i="3"/>
  <c r="K60" i="3"/>
  <c r="J60" i="3"/>
  <c r="N60" i="3" s="1"/>
  <c r="K58" i="3"/>
  <c r="L58" i="3" s="1"/>
  <c r="M58" i="3" s="1"/>
  <c r="N58" i="3" s="1"/>
  <c r="J58" i="3"/>
  <c r="K56" i="3"/>
  <c r="J56" i="3"/>
  <c r="K54" i="3"/>
  <c r="L54" i="3" s="1"/>
  <c r="M54" i="3" s="1"/>
  <c r="N54" i="3" s="1"/>
  <c r="J54" i="3"/>
  <c r="M53" i="3"/>
  <c r="N53" i="3" s="1"/>
  <c r="L53" i="3"/>
  <c r="K53" i="3"/>
  <c r="J52" i="3"/>
  <c r="K52" i="3" s="1"/>
  <c r="L52" i="3" s="1"/>
  <c r="M52" i="3" s="1"/>
  <c r="N52" i="3" s="1"/>
  <c r="J50" i="3"/>
  <c r="K50" i="3" s="1"/>
  <c r="L49" i="3"/>
  <c r="K49" i="3"/>
  <c r="J49" i="3"/>
  <c r="J48" i="3" s="1"/>
  <c r="K48" i="3"/>
  <c r="L48" i="3" s="1"/>
  <c r="J46" i="3"/>
  <c r="J40" i="3"/>
  <c r="M39" i="3"/>
  <c r="L39" i="3"/>
  <c r="K39" i="3"/>
  <c r="J39" i="3"/>
  <c r="J38" i="3"/>
  <c r="K38" i="3" s="1"/>
  <c r="K41" i="3" s="1"/>
  <c r="J37" i="3"/>
  <c r="K36" i="3"/>
  <c r="L36" i="3" s="1"/>
  <c r="J36" i="3"/>
  <c r="N33" i="3"/>
  <c r="M33" i="3"/>
  <c r="L33" i="3"/>
  <c r="K33" i="3"/>
  <c r="J33" i="3"/>
  <c r="J32" i="3"/>
  <c r="K29" i="3"/>
  <c r="L29" i="3" s="1"/>
  <c r="M29" i="3" s="1"/>
  <c r="N29" i="3" s="1"/>
  <c r="J29" i="3"/>
  <c r="M27" i="3"/>
  <c r="N27" i="3" s="1"/>
  <c r="L27" i="3"/>
  <c r="J27" i="3"/>
  <c r="K27" i="3" s="1"/>
  <c r="M23" i="3"/>
  <c r="N23" i="3" s="1"/>
  <c r="J23" i="3"/>
  <c r="K23" i="3" s="1"/>
  <c r="L23" i="3" s="1"/>
  <c r="K21" i="3"/>
  <c r="J21" i="3"/>
  <c r="J8" i="3"/>
  <c r="L284" i="3" l="1"/>
  <c r="M284" i="3" s="1"/>
  <c r="L21" i="3"/>
  <c r="J137" i="3"/>
  <c r="M301" i="3"/>
  <c r="N301" i="3" s="1"/>
  <c r="M360" i="3"/>
  <c r="N360" i="3" s="1"/>
  <c r="L360" i="3"/>
  <c r="M36" i="3"/>
  <c r="N36" i="3" s="1"/>
  <c r="J35" i="3"/>
  <c r="L38" i="3"/>
  <c r="M72" i="3"/>
  <c r="N72" i="3" s="1"/>
  <c r="K72" i="3"/>
  <c r="L72" i="3" s="1"/>
  <c r="L98" i="3"/>
  <c r="M98" i="3" s="1"/>
  <c r="N98" i="3" s="1"/>
  <c r="J133" i="3"/>
  <c r="J134" i="3"/>
  <c r="K131" i="3"/>
  <c r="K317" i="3"/>
  <c r="K335" i="3"/>
  <c r="L335" i="3" s="1"/>
  <c r="M335" i="3" s="1"/>
  <c r="N335" i="3" s="1"/>
  <c r="J354" i="3"/>
  <c r="J351" i="3"/>
  <c r="J107" i="3"/>
  <c r="K108" i="3"/>
  <c r="L108" i="3" s="1"/>
  <c r="M108" i="3" s="1"/>
  <c r="N108" i="3" s="1"/>
  <c r="K121" i="3"/>
  <c r="L121" i="3" s="1"/>
  <c r="M121" i="3" s="1"/>
  <c r="N121" i="3" s="1"/>
  <c r="J120" i="3"/>
  <c r="K120" i="3" s="1"/>
  <c r="L120" i="3" s="1"/>
  <c r="M120" i="3" s="1"/>
  <c r="N120" i="3" s="1"/>
  <c r="J283" i="3"/>
  <c r="K32" i="3"/>
  <c r="L32" i="3" s="1"/>
  <c r="L68" i="3"/>
  <c r="M68" i="3" s="1"/>
  <c r="N68" i="3" s="1"/>
  <c r="K137" i="3"/>
  <c r="L50" i="3"/>
  <c r="M50" i="3" s="1"/>
  <c r="N50" i="3" s="1"/>
  <c r="J93" i="3"/>
  <c r="K93" i="3" s="1"/>
  <c r="L93" i="3" s="1"/>
  <c r="M94" i="3"/>
  <c r="N94" i="3" s="1"/>
  <c r="L308" i="3"/>
  <c r="J9" i="3"/>
  <c r="N39" i="3"/>
  <c r="L56" i="3"/>
  <c r="M56" i="3" s="1"/>
  <c r="J143" i="3"/>
  <c r="K141" i="3"/>
  <c r="M308" i="3"/>
  <c r="N308" i="3"/>
  <c r="M317" i="3"/>
  <c r="L331" i="3"/>
  <c r="N86" i="3"/>
  <c r="N314" i="3"/>
  <c r="J323" i="3"/>
  <c r="J305" i="3" s="1"/>
  <c r="J306" i="3" s="1"/>
  <c r="J324" i="3"/>
  <c r="K321" i="3"/>
  <c r="J358" i="3"/>
  <c r="K125" i="3"/>
  <c r="L125" i="3" s="1"/>
  <c r="M125" i="3" s="1"/>
  <c r="N125" i="3" s="1"/>
  <c r="K284" i="3"/>
  <c r="N284" i="3" s="1"/>
  <c r="K40" i="3"/>
  <c r="K64" i="3"/>
  <c r="J41" i="3"/>
  <c r="L311" i="3"/>
  <c r="J31" i="3"/>
  <c r="M48" i="3"/>
  <c r="J75" i="3"/>
  <c r="J76" i="3"/>
  <c r="K77" i="3"/>
  <c r="L77" i="3" s="1"/>
  <c r="M77" i="3" s="1"/>
  <c r="N77" i="3" s="1"/>
  <c r="L95" i="3"/>
  <c r="M95" i="3" s="1"/>
  <c r="K95" i="3"/>
  <c r="K102" i="3"/>
  <c r="K270" i="3"/>
  <c r="L270" i="3" s="1"/>
  <c r="J269" i="3"/>
  <c r="J3" i="3"/>
  <c r="J315" i="3" s="1"/>
  <c r="K37" i="3"/>
  <c r="J44" i="3"/>
  <c r="L46" i="3"/>
  <c r="J45" i="3"/>
  <c r="K46" i="3"/>
  <c r="K103" i="3"/>
  <c r="L103" i="3" s="1"/>
  <c r="J128" i="3"/>
  <c r="K128" i="3" s="1"/>
  <c r="L128" i="3" s="1"/>
  <c r="M128" i="3" s="1"/>
  <c r="N128" i="3" s="1"/>
  <c r="K129" i="3"/>
  <c r="L129" i="3" s="1"/>
  <c r="M129" i="3" s="1"/>
  <c r="N129" i="3" s="1"/>
  <c r="M142" i="3"/>
  <c r="N142" i="3" s="1"/>
  <c r="K296" i="3"/>
  <c r="L300" i="3"/>
  <c r="M311" i="3"/>
  <c r="J314" i="3"/>
  <c r="K328" i="3"/>
  <c r="K349" i="3"/>
  <c r="K333" i="3"/>
  <c r="M80" i="3"/>
  <c r="N80" i="3" s="1"/>
  <c r="J79" i="3"/>
  <c r="K110" i="3"/>
  <c r="K116" i="3"/>
  <c r="L116" i="3" s="1"/>
  <c r="M116" i="3" s="1"/>
  <c r="N116" i="3" s="1"/>
  <c r="K311" i="3"/>
  <c r="K329" i="3"/>
  <c r="L329" i="3" s="1"/>
  <c r="M329" i="3" s="1"/>
  <c r="N329" i="3" s="1"/>
  <c r="L353" i="3"/>
  <c r="K314" i="3"/>
  <c r="J361" i="3"/>
  <c r="K359" i="3"/>
  <c r="M49" i="3"/>
  <c r="N49" i="3" s="1"/>
  <c r="M63" i="3"/>
  <c r="N63" i="3" s="1"/>
  <c r="J62" i="3"/>
  <c r="K62" i="3" s="1"/>
  <c r="L62" i="3" s="1"/>
  <c r="J112" i="3"/>
  <c r="K138" i="3"/>
  <c r="K303" i="3"/>
  <c r="L303" i="3" s="1"/>
  <c r="M303" i="3" s="1"/>
  <c r="N303" i="3" s="1"/>
  <c r="N311" i="3"/>
  <c r="L314" i="3"/>
  <c r="K352" i="3"/>
  <c r="M99" i="3"/>
  <c r="N99" i="3" s="1"/>
  <c r="L99" i="3"/>
  <c r="J288" i="3"/>
  <c r="K286" i="3"/>
  <c r="K357" i="3"/>
  <c r="L357" i="3" s="1"/>
  <c r="M357" i="3" s="1"/>
  <c r="N357" i="3" s="1"/>
  <c r="J362" i="3"/>
  <c r="K71" i="3"/>
  <c r="K91" i="3"/>
  <c r="K101" i="3"/>
  <c r="J85" i="3"/>
  <c r="K85" i="3" s="1"/>
  <c r="L85" i="3" s="1"/>
  <c r="M85" i="3" s="1"/>
  <c r="N270" i="3" l="1"/>
  <c r="M102" i="3"/>
  <c r="L286" i="3"/>
  <c r="K289" i="3"/>
  <c r="K302" i="3"/>
  <c r="L302" i="3" s="1"/>
  <c r="M302" i="3" s="1"/>
  <c r="N302" i="3" s="1"/>
  <c r="J327" i="3"/>
  <c r="L137" i="3"/>
  <c r="M270" i="3"/>
  <c r="K351" i="3"/>
  <c r="L349" i="3"/>
  <c r="L102" i="3"/>
  <c r="N85" i="3"/>
  <c r="K112" i="3"/>
  <c r="L110" i="3"/>
  <c r="K330" i="3"/>
  <c r="L328" i="3"/>
  <c r="K44" i="3"/>
  <c r="K269" i="3"/>
  <c r="K292" i="3" s="1"/>
  <c r="K76" i="3"/>
  <c r="J78" i="3"/>
  <c r="L321" i="3"/>
  <c r="K324" i="3"/>
  <c r="K323" i="3"/>
  <c r="M103" i="3"/>
  <c r="N103" i="3" s="1"/>
  <c r="M93" i="3"/>
  <c r="N93" i="3" s="1"/>
  <c r="L41" i="3"/>
  <c r="L40" i="3"/>
  <c r="M38" i="3"/>
  <c r="L97" i="3"/>
  <c r="M97" i="3" s="1"/>
  <c r="N97" i="3" s="1"/>
  <c r="K75" i="3"/>
  <c r="L131" i="3"/>
  <c r="K133" i="3"/>
  <c r="K134" i="3"/>
  <c r="K35" i="3"/>
  <c r="L138" i="3"/>
  <c r="K140" i="3"/>
  <c r="K79" i="3"/>
  <c r="J17" i="3"/>
  <c r="M37" i="3"/>
  <c r="N37" i="3" s="1"/>
  <c r="K124" i="3"/>
  <c r="L124" i="3" s="1"/>
  <c r="M124" i="3" s="1"/>
  <c r="N124" i="3" s="1"/>
  <c r="M300" i="3"/>
  <c r="N300" i="3" s="1"/>
  <c r="L37" i="3"/>
  <c r="N48" i="3"/>
  <c r="K283" i="3"/>
  <c r="J285" i="3"/>
  <c r="M21" i="3"/>
  <c r="J364" i="3"/>
  <c r="K362" i="3"/>
  <c r="J355" i="3"/>
  <c r="K358" i="3"/>
  <c r="L296" i="3"/>
  <c r="K298" i="3"/>
  <c r="M46" i="3"/>
  <c r="N46" i="3" s="1"/>
  <c r="J309" i="3"/>
  <c r="J4" i="3"/>
  <c r="J312" i="3"/>
  <c r="N95" i="3"/>
  <c r="K31" i="3"/>
  <c r="L31" i="3" s="1"/>
  <c r="M31" i="3" s="1"/>
  <c r="N31" i="3" s="1"/>
  <c r="L141" i="3"/>
  <c r="K143" i="3"/>
  <c r="N56" i="3"/>
  <c r="M32" i="3"/>
  <c r="L101" i="3"/>
  <c r="N101" i="3" s="1"/>
  <c r="M101" i="3"/>
  <c r="L359" i="3"/>
  <c r="K361" i="3"/>
  <c r="K107" i="3"/>
  <c r="J109" i="3"/>
  <c r="L91" i="3"/>
  <c r="M91" i="3" s="1"/>
  <c r="L71" i="3"/>
  <c r="K100" i="3"/>
  <c r="L64" i="3"/>
  <c r="M64" i="3" s="1"/>
  <c r="N32" i="3"/>
  <c r="K355" i="3"/>
  <c r="L352" i="3"/>
  <c r="K354" i="3"/>
  <c r="M62" i="3"/>
  <c r="N62" i="3" s="1"/>
  <c r="M353" i="3"/>
  <c r="N353" i="3" s="1"/>
  <c r="J298" i="3"/>
  <c r="K45" i="3"/>
  <c r="J47" i="3"/>
  <c r="J14" i="3"/>
  <c r="J292" i="3"/>
  <c r="L333" i="3"/>
  <c r="M331" i="3"/>
  <c r="J10" i="3"/>
  <c r="K78" i="3" l="1"/>
  <c r="L76" i="3"/>
  <c r="L289" i="3"/>
  <c r="L288" i="3"/>
  <c r="M286" i="3"/>
  <c r="M296" i="3"/>
  <c r="N71" i="3"/>
  <c r="L358" i="3"/>
  <c r="L283" i="3"/>
  <c r="K285" i="3"/>
  <c r="J15" i="3"/>
  <c r="J16" i="3"/>
  <c r="L35" i="3"/>
  <c r="M40" i="3"/>
  <c r="N38" i="3"/>
  <c r="M41" i="3"/>
  <c r="M321" i="3"/>
  <c r="L324" i="3"/>
  <c r="L323" i="3"/>
  <c r="K47" i="3"/>
  <c r="K14" i="3"/>
  <c r="L45" i="3"/>
  <c r="K109" i="3"/>
  <c r="L107" i="3"/>
  <c r="M141" i="3"/>
  <c r="L143" i="3"/>
  <c r="L112" i="3"/>
  <c r="M110" i="3"/>
  <c r="K288" i="3"/>
  <c r="N137" i="3"/>
  <c r="M137" i="3"/>
  <c r="L100" i="3"/>
  <c r="K8" i="3"/>
  <c r="J18" i="3"/>
  <c r="J19" i="3"/>
  <c r="N102" i="3"/>
  <c r="M71" i="3"/>
  <c r="L79" i="3"/>
  <c r="K17" i="3"/>
  <c r="J13" i="3"/>
  <c r="J12" i="3"/>
  <c r="N64" i="3"/>
  <c r="L354" i="3"/>
  <c r="M352" i="3"/>
  <c r="L75" i="3"/>
  <c r="K305" i="3"/>
  <c r="K306" i="3" s="1"/>
  <c r="L44" i="3"/>
  <c r="L351" i="3"/>
  <c r="M349" i="3"/>
  <c r="L292" i="3"/>
  <c r="N21" i="3"/>
  <c r="L361" i="3"/>
  <c r="M359" i="3"/>
  <c r="L269" i="3"/>
  <c r="L298" i="3" s="1"/>
  <c r="K3" i="3"/>
  <c r="K327" i="3"/>
  <c r="L11" i="3"/>
  <c r="M333" i="3"/>
  <c r="N331" i="3"/>
  <c r="N333" i="3" s="1"/>
  <c r="L134" i="3"/>
  <c r="L133" i="3"/>
  <c r="M131" i="3"/>
  <c r="K11" i="3"/>
  <c r="N91" i="3"/>
  <c r="K364" i="3"/>
  <c r="L362" i="3"/>
  <c r="L355" i="3" s="1"/>
  <c r="L140" i="3"/>
  <c r="M138" i="3"/>
  <c r="L330" i="3"/>
  <c r="M328" i="3"/>
  <c r="N138" i="3" l="1"/>
  <c r="N140" i="3" s="1"/>
  <c r="M140" i="3"/>
  <c r="L305" i="3"/>
  <c r="L306" i="3" s="1"/>
  <c r="L12" i="3"/>
  <c r="N296" i="3"/>
  <c r="M100" i="3"/>
  <c r="L8" i="3"/>
  <c r="M143" i="3"/>
  <c r="N141" i="3"/>
  <c r="N143" i="3" s="1"/>
  <c r="M324" i="3"/>
  <c r="M323" i="3"/>
  <c r="N321" i="3"/>
  <c r="M289" i="3"/>
  <c r="N286" i="3"/>
  <c r="K18" i="3"/>
  <c r="K19" i="3"/>
  <c r="M107" i="3"/>
  <c r="L109" i="3"/>
  <c r="K4" i="3"/>
  <c r="K315" i="3"/>
  <c r="K312" i="3"/>
  <c r="K309" i="3"/>
  <c r="N41" i="3"/>
  <c r="N40" i="3"/>
  <c r="L285" i="3"/>
  <c r="M283" i="3"/>
  <c r="M35" i="3"/>
  <c r="K10" i="3"/>
  <c r="K9" i="3"/>
  <c r="M75" i="3"/>
  <c r="N75" i="3"/>
  <c r="K13" i="3"/>
  <c r="K12" i="3"/>
  <c r="N328" i="3"/>
  <c r="N330" i="3" s="1"/>
  <c r="M330" i="3"/>
  <c r="M269" i="3"/>
  <c r="L3" i="3"/>
  <c r="L13" i="3" s="1"/>
  <c r="M45" i="3"/>
  <c r="L47" i="3"/>
  <c r="L14" i="3"/>
  <c r="N358" i="3"/>
  <c r="M358" i="3"/>
  <c r="M76" i="3"/>
  <c r="L78" i="3"/>
  <c r="M362" i="3"/>
  <c r="M355" i="3" s="1"/>
  <c r="L364" i="3"/>
  <c r="L327" i="3"/>
  <c r="N349" i="3"/>
  <c r="N351" i="3" s="1"/>
  <c r="M351" i="3"/>
  <c r="M79" i="3"/>
  <c r="L17" i="3"/>
  <c r="M134" i="3"/>
  <c r="N131" i="3"/>
  <c r="M133" i="3"/>
  <c r="M361" i="3"/>
  <c r="N359" i="3"/>
  <c r="N361" i="3" s="1"/>
  <c r="M44" i="3"/>
  <c r="M354" i="3"/>
  <c r="N352" i="3"/>
  <c r="N110" i="3"/>
  <c r="N112" i="3" s="1"/>
  <c r="M112" i="3"/>
  <c r="K16" i="3"/>
  <c r="K15" i="3"/>
  <c r="M327" i="3" l="1"/>
  <c r="N327" i="3"/>
  <c r="M305" i="3"/>
  <c r="M306" i="3" s="1"/>
  <c r="L18" i="3"/>
  <c r="L19" i="3"/>
  <c r="M14" i="3"/>
  <c r="M47" i="3"/>
  <c r="N45" i="3"/>
  <c r="M109" i="3"/>
  <c r="N107" i="3"/>
  <c r="N109" i="3" s="1"/>
  <c r="N11" i="3"/>
  <c r="N44" i="3"/>
  <c r="L315" i="3"/>
  <c r="L4" i="3"/>
  <c r="L312" i="3"/>
  <c r="L309" i="3"/>
  <c r="N269" i="3"/>
  <c r="N3" i="3" s="1"/>
  <c r="M3" i="3"/>
  <c r="L9" i="3"/>
  <c r="L10" i="3"/>
  <c r="N100" i="3"/>
  <c r="N8" i="3" s="1"/>
  <c r="M8" i="3"/>
  <c r="N79" i="3"/>
  <c r="N17" i="3" s="1"/>
  <c r="M17" i="3"/>
  <c r="K320" i="3"/>
  <c r="K5" i="3"/>
  <c r="K5" i="4" s="1"/>
  <c r="N283" i="3"/>
  <c r="N285" i="3" s="1"/>
  <c r="M285" i="3"/>
  <c r="M288" i="3"/>
  <c r="N298" i="3"/>
  <c r="M364" i="3"/>
  <c r="N362" i="3"/>
  <c r="N364" i="3" s="1"/>
  <c r="M11" i="3"/>
  <c r="M78" i="3"/>
  <c r="N76" i="3"/>
  <c r="N78" i="3" s="1"/>
  <c r="N35" i="3"/>
  <c r="N289" i="3"/>
  <c r="N288" i="3"/>
  <c r="M292" i="3"/>
  <c r="N354" i="3"/>
  <c r="N355" i="3"/>
  <c r="N133" i="3"/>
  <c r="N134" i="3"/>
  <c r="L16" i="3"/>
  <c r="L15" i="3"/>
  <c r="N323" i="3"/>
  <c r="N324" i="3"/>
  <c r="M298" i="3"/>
  <c r="N19" i="3" l="1"/>
  <c r="N18" i="3"/>
  <c r="N14" i="3"/>
  <c r="N47" i="3"/>
  <c r="M9" i="3"/>
  <c r="M10" i="3"/>
  <c r="L320" i="3"/>
  <c r="L5" i="3"/>
  <c r="L5" i="4" s="1"/>
  <c r="N9" i="3"/>
  <c r="N10" i="3"/>
  <c r="K7" i="3"/>
  <c r="M315" i="3"/>
  <c r="M4" i="3"/>
  <c r="M312" i="3"/>
  <c r="M309" i="3"/>
  <c r="N13" i="3"/>
  <c r="N12" i="3"/>
  <c r="M16" i="3"/>
  <c r="M15" i="3"/>
  <c r="M12" i="3"/>
  <c r="M13" i="3"/>
  <c r="N309" i="3"/>
  <c r="N4" i="3"/>
  <c r="N320" i="3"/>
  <c r="N315" i="3"/>
  <c r="N312" i="3"/>
  <c r="N305" i="3"/>
  <c r="N306" i="3" s="1"/>
  <c r="N292" i="3"/>
  <c r="M19" i="3"/>
  <c r="M18" i="3"/>
  <c r="L6" i="3" l="1"/>
  <c r="L7" i="3"/>
  <c r="M320" i="3"/>
  <c r="M5" i="3"/>
  <c r="M5" i="4" s="1"/>
  <c r="N5" i="3"/>
  <c r="N5" i="4" s="1"/>
  <c r="N15" i="3"/>
  <c r="N16" i="3"/>
  <c r="N6" i="3" l="1"/>
  <c r="N7" i="3"/>
  <c r="M6" i="3"/>
  <c r="M7" i="3"/>
  <c r="J3" i="4" l="1"/>
  <c r="K7" i="4" l="1"/>
  <c r="L7" i="4"/>
  <c r="M7" i="4"/>
  <c r="N7" i="4"/>
  <c r="K3" i="4" l="1"/>
  <c r="L3" i="4"/>
  <c r="M3" i="4"/>
  <c r="N3" i="4"/>
  <c r="K60" i="4" l="1"/>
  <c r="L60" i="4" s="1"/>
  <c r="M60" i="4" s="1"/>
  <c r="N60" i="4" s="1"/>
  <c r="J59" i="4"/>
  <c r="J47" i="4"/>
  <c r="K47" i="4"/>
  <c r="L47" i="4"/>
  <c r="M47" i="4"/>
  <c r="N47" i="4"/>
  <c r="K46" i="4"/>
  <c r="L46" i="4"/>
  <c r="M46" i="4"/>
  <c r="N46" i="4"/>
  <c r="J46" i="4"/>
  <c r="K6" i="4" l="1"/>
  <c r="L6" i="4"/>
  <c r="M6" i="4"/>
  <c r="N6" i="4"/>
  <c r="J6" i="4"/>
  <c r="F63" i="4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H8" i="3" l="1"/>
  <c r="F8" i="3"/>
  <c r="D8" i="3"/>
  <c r="G8" i="3"/>
  <c r="C8" i="3"/>
  <c r="E8" i="3"/>
  <c r="I8" i="3"/>
  <c r="B8" i="3"/>
  <c r="C59" i="4" l="1"/>
  <c r="D59" i="4"/>
  <c r="E59" i="4"/>
  <c r="F59" i="4"/>
  <c r="G59" i="4"/>
  <c r="H59" i="4"/>
  <c r="I59" i="4"/>
  <c r="B59" i="4"/>
  <c r="C57" i="4"/>
  <c r="E57" i="4"/>
  <c r="F57" i="4"/>
  <c r="G57" i="4"/>
  <c r="H57" i="4"/>
  <c r="I57" i="4"/>
  <c r="B57" i="4"/>
  <c r="C76" i="3" l="1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G14" i="3" s="1"/>
  <c r="G52" i="4" s="1"/>
  <c r="H45" i="3"/>
  <c r="I45" i="3"/>
  <c r="B45" i="3"/>
  <c r="H14" i="3" l="1"/>
  <c r="H52" i="4" s="1"/>
  <c r="I14" i="3"/>
  <c r="I52" i="4" s="1"/>
  <c r="F14" i="3"/>
  <c r="F52" i="4" s="1"/>
  <c r="D14" i="3"/>
  <c r="D52" i="4" s="1"/>
  <c r="C14" i="3"/>
  <c r="C52" i="4" s="1"/>
  <c r="E14" i="3"/>
  <c r="E52" i="4" s="1"/>
  <c r="B14" i="3"/>
  <c r="B52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K36" i="4" s="1"/>
  <c r="L36" i="4" s="1"/>
  <c r="M36" i="4" s="1"/>
  <c r="N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B15" i="4"/>
  <c r="C12" i="4"/>
  <c r="D12" i="4"/>
  <c r="E12" i="4"/>
  <c r="F12" i="4"/>
  <c r="G12" i="4"/>
  <c r="H12" i="4"/>
  <c r="I12" i="4"/>
  <c r="B12" i="4"/>
  <c r="J49" i="4" l="1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I43" i="4" l="1"/>
  <c r="J32" i="4"/>
  <c r="K49" i="4"/>
  <c r="C18" i="4"/>
  <c r="L49" i="4" l="1"/>
  <c r="K32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B10" i="4"/>
  <c r="I363" i="3"/>
  <c r="E363" i="3"/>
  <c r="H357" i="3"/>
  <c r="D357" i="3"/>
  <c r="I355" i="3"/>
  <c r="B354" i="3"/>
  <c r="G364" i="3"/>
  <c r="C364" i="3"/>
  <c r="I332" i="3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F121" i="3"/>
  <c r="F123" i="3" s="1"/>
  <c r="G117" i="3"/>
  <c r="G119" i="3" s="1"/>
  <c r="E140" i="3"/>
  <c r="I111" i="3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E92" i="3" s="1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H77" i="3"/>
  <c r="G77" i="3"/>
  <c r="F77" i="3"/>
  <c r="I74" i="3"/>
  <c r="H74" i="3"/>
  <c r="G74" i="3"/>
  <c r="F74" i="3"/>
  <c r="I72" i="3"/>
  <c r="H72" i="3"/>
  <c r="G72" i="3"/>
  <c r="F72" i="3"/>
  <c r="E72" i="3"/>
  <c r="I70" i="3"/>
  <c r="H70" i="3"/>
  <c r="G70" i="3"/>
  <c r="F70" i="3"/>
  <c r="E70" i="3"/>
  <c r="I66" i="3"/>
  <c r="H66" i="3"/>
  <c r="G66" i="3"/>
  <c r="F66" i="3"/>
  <c r="E66" i="3"/>
  <c r="F63" i="3"/>
  <c r="F65" i="3" s="1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L32" i="4" l="1"/>
  <c r="K70" i="4"/>
  <c r="N49" i="4"/>
  <c r="M49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C34" i="3" s="1"/>
  <c r="G32" i="3"/>
  <c r="G34" i="3" s="1"/>
  <c r="F35" i="3"/>
  <c r="I35" i="3"/>
  <c r="F9" i="3"/>
  <c r="F46" i="3"/>
  <c r="B17" i="3"/>
  <c r="B18" i="3" s="1"/>
  <c r="F59" i="3"/>
  <c r="F61" i="3" s="1"/>
  <c r="F108" i="3"/>
  <c r="F115" i="3"/>
  <c r="I117" i="3"/>
  <c r="I119" i="3" s="1"/>
  <c r="G134" i="3"/>
  <c r="F137" i="3"/>
  <c r="I140" i="3"/>
  <c r="C156" i="3"/>
  <c r="C158" i="3" s="1"/>
  <c r="C210" i="3"/>
  <c r="C212" i="3" s="1"/>
  <c r="C226" i="3"/>
  <c r="D239" i="3"/>
  <c r="I322" i="3"/>
  <c r="H329" i="3"/>
  <c r="G355" i="3"/>
  <c r="E28" i="3"/>
  <c r="E30" i="3" s="1"/>
  <c r="B35" i="3"/>
  <c r="B36" i="3" s="1"/>
  <c r="C88" i="3"/>
  <c r="G88" i="3"/>
  <c r="I125" i="3"/>
  <c r="I127" i="3" s="1"/>
  <c r="F128" i="3"/>
  <c r="F130" i="3" s="1"/>
  <c r="E17" i="3"/>
  <c r="F18" i="3" s="1"/>
  <c r="I17" i="3"/>
  <c r="I18" i="3" s="1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D34" i="3" s="1"/>
  <c r="H32" i="3"/>
  <c r="H34" i="3" s="1"/>
  <c r="D44" i="3"/>
  <c r="H44" i="3"/>
  <c r="G46" i="3"/>
  <c r="C49" i="3"/>
  <c r="G49" i="3"/>
  <c r="G59" i="3"/>
  <c r="G61" i="3" s="1"/>
  <c r="G63" i="3"/>
  <c r="G65" i="3" s="1"/>
  <c r="F86" i="3"/>
  <c r="F88" i="3" s="1"/>
  <c r="F90" i="3"/>
  <c r="F92" i="3" s="1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C3" i="3"/>
  <c r="C3" i="4" s="1"/>
  <c r="C24" i="4" s="1"/>
  <c r="B26" i="3"/>
  <c r="B34" i="3"/>
  <c r="F32" i="3"/>
  <c r="F34" i="3" s="1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I351" i="3" s="1"/>
  <c r="D3" i="3"/>
  <c r="D3" i="4" s="1"/>
  <c r="C17" i="3"/>
  <c r="C18" i="3" s="1"/>
  <c r="E39" i="3"/>
  <c r="I39" i="3"/>
  <c r="H41" i="3"/>
  <c r="E43" i="3"/>
  <c r="I43" i="3"/>
  <c r="D50" i="3"/>
  <c r="H81" i="3"/>
  <c r="C90" i="3"/>
  <c r="C92" i="3" s="1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F50" i="3"/>
  <c r="G50" i="3"/>
  <c r="G84" i="3"/>
  <c r="F94" i="3"/>
  <c r="F96" i="3" s="1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F47" i="4"/>
  <c r="F6" i="4"/>
  <c r="D22" i="3"/>
  <c r="B30" i="3"/>
  <c r="D28" i="3"/>
  <c r="D30" i="3" s="1"/>
  <c r="H49" i="3"/>
  <c r="D84" i="3"/>
  <c r="E106" i="3"/>
  <c r="I106" i="3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I305" i="3" s="1"/>
  <c r="H307" i="3"/>
  <c r="H309" i="3" s="1"/>
  <c r="I311" i="3"/>
  <c r="I313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F313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G19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C4" i="3"/>
  <c r="B4" i="3"/>
  <c r="F10" i="3"/>
  <c r="I15" i="3"/>
  <c r="D4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F37" i="3"/>
  <c r="F36" i="3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F102" i="3"/>
  <c r="I103" i="3"/>
  <c r="H105" i="3"/>
  <c r="C112" i="3"/>
  <c r="C185" i="3"/>
  <c r="D327" i="3"/>
  <c r="D333" i="3"/>
  <c r="D320" i="3"/>
  <c r="D301" i="3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G53" i="3"/>
  <c r="H53" i="3"/>
  <c r="I59" i="3"/>
  <c r="I61" i="3" s="1"/>
  <c r="H59" i="3"/>
  <c r="H61" i="3" s="1"/>
  <c r="E68" i="3"/>
  <c r="G75" i="3"/>
  <c r="H78" i="3"/>
  <c r="C84" i="3"/>
  <c r="D86" i="3"/>
  <c r="D88" i="3" s="1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I65" i="3" s="1"/>
  <c r="H63" i="3"/>
  <c r="H65" i="3" s="1"/>
  <c r="G68" i="3"/>
  <c r="F68" i="3"/>
  <c r="E71" i="3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L70" i="4" l="1"/>
  <c r="M32" i="4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I130" i="3"/>
  <c r="I5" i="3"/>
  <c r="I5" i="4" s="1"/>
  <c r="F5" i="3"/>
  <c r="F5" i="4" s="1"/>
  <c r="B351" i="3"/>
  <c r="C350" i="3"/>
  <c r="I320" i="3"/>
  <c r="I319" i="3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0" i="4" l="1"/>
  <c r="N32" i="4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24" i="4" l="1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24" i="4" l="1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B66" i="4" l="1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B69" i="4" l="1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J19" i="4" s="1"/>
  <c r="F16" i="4"/>
  <c r="F19" i="4" s="1"/>
  <c r="H16" i="4"/>
  <c r="H19" i="4" s="1"/>
  <c r="G16" i="4"/>
  <c r="G19" i="4" s="1"/>
  <c r="E167" i="1"/>
  <c r="F167" i="1"/>
  <c r="H167" i="1"/>
  <c r="I167" i="1"/>
  <c r="B167" i="1"/>
  <c r="C167" i="1"/>
  <c r="D167" i="1"/>
  <c r="K19" i="4" l="1"/>
  <c r="L19" i="4" s="1"/>
  <c r="D67" i="4"/>
  <c r="D68" i="4" s="1"/>
  <c r="C69" i="4"/>
  <c r="I99" i="1"/>
  <c r="I100" i="1" s="1"/>
  <c r="I101" i="1" s="1"/>
  <c r="H101" i="1"/>
  <c r="G167" i="1"/>
  <c r="M19" i="4" l="1"/>
  <c r="N19" i="4" s="1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F67" i="4" l="1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23" i="4" l="1"/>
  <c r="J51" i="4" s="1"/>
  <c r="K23" i="4" l="1"/>
  <c r="K51" i="4" l="1"/>
  <c r="L23" i="4" l="1"/>
  <c r="L51" i="4" l="1"/>
  <c r="M23" i="4"/>
  <c r="N51" i="4" s="1"/>
  <c r="N23" i="4"/>
  <c r="M51" i="4" l="1"/>
  <c r="K59" i="4" l="1"/>
  <c r="L59" i="4"/>
  <c r="M59" i="4"/>
  <c r="N59" i="4" s="1"/>
  <c r="J11" i="4" l="1"/>
  <c r="J55" i="4"/>
  <c r="K55" i="4"/>
  <c r="J53" i="4"/>
  <c r="K53" i="4"/>
  <c r="L55" i="4" l="1"/>
  <c r="J12" i="4"/>
  <c r="J14" i="4" s="1"/>
  <c r="L11" i="4"/>
  <c r="K11" i="4"/>
  <c r="L53" i="4"/>
  <c r="K12" i="4" l="1"/>
  <c r="K14" i="4" s="1"/>
  <c r="L12" i="4"/>
  <c r="L14" i="4" s="1"/>
  <c r="M11" i="4"/>
  <c r="M55" i="4"/>
  <c r="M53" i="4"/>
  <c r="M12" i="4" l="1"/>
  <c r="M14" i="4" s="1"/>
  <c r="N55" i="4"/>
  <c r="N11" i="4"/>
  <c r="N53" i="4"/>
  <c r="N12" i="4" l="1"/>
  <c r="N14" i="4" s="1"/>
  <c r="K16" i="4"/>
  <c r="K17" i="4" s="1"/>
  <c r="K61" i="4" s="1"/>
  <c r="J16" i="4"/>
  <c r="J17" i="4" s="1"/>
  <c r="J61" i="4" s="1"/>
  <c r="J39" i="4" l="1"/>
  <c r="J43" i="4" s="1"/>
  <c r="J18" i="4"/>
  <c r="L16" i="4"/>
  <c r="L17" i="4" s="1"/>
  <c r="L61" i="4" s="1"/>
  <c r="K18" i="4"/>
  <c r="K64" i="4"/>
  <c r="K66" i="4" s="1"/>
  <c r="K39" i="4" l="1"/>
  <c r="K43" i="4" s="1"/>
  <c r="L64" i="4"/>
  <c r="L66" i="4" s="1"/>
  <c r="L18" i="4"/>
  <c r="N16" i="4"/>
  <c r="N17" i="4" s="1"/>
  <c r="N61" i="4" s="1"/>
  <c r="M16" i="4"/>
  <c r="M17" i="4" s="1"/>
  <c r="M61" i="4" s="1"/>
  <c r="J64" i="4"/>
  <c r="J66" i="4" s="1"/>
  <c r="J68" i="4" s="1"/>
  <c r="J21" i="4" l="1"/>
  <c r="K67" i="4"/>
  <c r="K68" i="4" s="1"/>
  <c r="L39" i="4"/>
  <c r="L43" i="4" s="1"/>
  <c r="J31" i="4"/>
  <c r="M64" i="4"/>
  <c r="M66" i="4" s="1"/>
  <c r="M18" i="4"/>
  <c r="N18" i="4"/>
  <c r="N64" i="4"/>
  <c r="K21" i="4" l="1"/>
  <c r="L67" i="4"/>
  <c r="L68" i="4" s="1"/>
  <c r="N39" i="4"/>
  <c r="N43" i="4" s="1"/>
  <c r="M39" i="4"/>
  <c r="M43" i="4" s="1"/>
  <c r="K31" i="4"/>
  <c r="L21" i="4" l="1"/>
  <c r="M67" i="4"/>
  <c r="M68" i="4" s="1"/>
  <c r="L31" i="4"/>
  <c r="M21" i="4" l="1"/>
  <c r="N67" i="4"/>
  <c r="N68" i="4" s="1"/>
  <c r="M31" i="4"/>
  <c r="J320" i="3"/>
  <c r="J5" i="3"/>
  <c r="J7" i="3" s="1"/>
  <c r="N21" i="4" l="1"/>
  <c r="N31" i="4" s="1"/>
  <c r="J6" i="3"/>
  <c r="K6" i="3"/>
  <c r="J5" i="4"/>
  <c r="N6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<sst xmlns="http://schemas.openxmlformats.org/spreadsheetml/2006/main" count="816" uniqueCount="215">
  <si>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</si>
  <si>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</si>
  <si>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</si>
  <si>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</si>
  <si>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</si>
  <si>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</si>
  <si>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</si>
  <si>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</si>
  <si>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</si>
  <si>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</si>
  <si>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</si>
  <si>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</si>
  <si>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</si>
  <si>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</si>
  <si>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</si>
  <si>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</si>
  <si>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</si>
  <si>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</si>
  <si>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</si>
  <si>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</si>
  <si>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</si>
  <si>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</si>
  <si>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</si>
  <si>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</si>
  <si>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</si>
  <si>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</si>
  <si>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</si>
  <si>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</si>
  <si>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</si>
  <si>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</si>
  <si>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</si>
  <si>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</si>
  <si>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</si>
  <si>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</si>
  <si>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</si>
  <si>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</si>
  <si>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</si>
  <si>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</si>
  <si>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</si>
  <si>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</si>
  <si>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</si>
  <si>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</si>
  <si>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</si>
  <si>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</si>
  <si>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</si>
  <si>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</si>
  <si>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</si>
  <si>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</si>
  <si>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</si>
  <si>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</si>
  <si>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</si>
  <si>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</si>
  <si>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</si>
  <si>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</si>
  <si>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</si>
  <si>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</si>
  <si>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</si>
  <si>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</si>
  <si>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</si>
  <si>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</si>
  <si>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</si>
  <si>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</si>
  <si>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</si>
  <si>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</si>
  <si>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</si>
  <si>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</si>
  <si>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</si>
  <si>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</si>
  <si>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</si>
  <si>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</si>
  <si>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</si>
  <si>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</si>
  <si>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</si>
  <si>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</si>
  <si>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</si>
  <si>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</si>
  <si>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</si>
  <si>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</si>
  <si>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</si>
  <si>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</si>
  <si>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</si>
  <si>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</si>
  <si>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</si>
  <si>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</si>
  <si>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</si>
  <si>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</si>
  <si>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</si>
  <si>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</si>
  <si>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</si>
  <si>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</si>
  <si>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</si>
  <si>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</si>
  <si>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</si>
  <si>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</si>
  <si>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</si>
  <si>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</si>
  <si>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</si>
  <si>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</si>
  <si>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</si>
  <si>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</si>
  <si>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</si>
  <si>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</si>
  <si>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</si>
  <si>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</si>
  <si>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</si>
  <si>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</si>
  <si>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</si>
  <si>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</si>
  <si>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</si>
  <si>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</si>
  <si>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</si>
  <si>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</si>
  <si>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</si>
  <si>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</si>
  <si>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</si>
  <si>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</si>
  <si>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</si>
  <si>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</si>
  <si>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</si>
  <si>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</si>
  <si>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</si>
  <si>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</si>
  <si>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</si>
  <si>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</si>
  <si>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</si>
  <si>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</si>
  <si>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</si>
  <si>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</si>
  <si>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</si>
  <si>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</si>
  <si>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</si>
  <si>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</si>
  <si>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</si>
  <si>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</si>
  <si>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</si>
  <si>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</si>
  <si>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</si>
  <si>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</si>
  <si>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</si>
  <si>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</si>
  <si>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</si>
  <si>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</si>
  <si>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</si>
  <si>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</si>
  <si>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</si>
  <si>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</si>
  <si>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</si>
  <si>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</si>
  <si>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</si>
  <si>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</si>
  <si>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</si>
  <si>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</si>
  <si>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</si>
  <si>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</si>
  <si>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</si>
  <si>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</si>
  <si>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</si>
  <si>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</si>
  <si>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</si>
  <si>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</si>
  <si>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</si>
  <si>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</si>
  <si>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</si>
  <si>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</si>
  <si>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</si>
  <si>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</si>
  <si>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</si>
  <si>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</si>
  <si>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</si>
  <si>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</si>
  <si>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</si>
  <si>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</si>
  <si>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</si>
  <si>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</si>
  <si>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</si>
  <si>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</si>
  <si>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</si>
  <si>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</si>
  <si>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</si>
  <si>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</si>
  <si>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</si>
  <si>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</si>
  <si>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</si>
  <si>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</si>
  <si>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</si>
  <si>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</si>
  <si>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</si>
  <si>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</si>
  <si>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</si>
  <si>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</si>
  <si>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</si>
  <si>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</si>
  <si>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</si>
  <si>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</si>
  <si>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</si>
  <si>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</si>
  <si>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</si>
  <si>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</si>
  <si>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</si>
  <si>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</si>
  <si>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</si>
  <si>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</si>
  <si>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</si>
  <si>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</si>
  <si>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</si>
  <si>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</si>
  <si>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</si>
  <si>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</si>
  <si>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</si>
  <si>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</si>
  <si>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Based on 2023 tax rates, which exclude the rate for the final quarter, the avarege is something close to 16%. For the rest of the years, I calculated the average based on the previous years, excluding 2018 ta rate whicch was extremely high compared to the rest of the years so I ecluded it as an outlier.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</si>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</sst>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43" fontId="0" fillId="0" borderId="0" xfId="1" applyFont="1"/>
    <xf numFmtId="165" fontId="0" fillId="0" borderId="0" xfId="0" applyNumberFormat="1"/>
    <xf numFmtId="43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65" fontId="5" fillId="0" borderId="0" xfId="0" applyNumberFormat="1" applyFont="1" applyFill="1"/>
    <xf numFmtId="165" fontId="2" fillId="0" borderId="0" xfId="0" applyNumberFormat="1" applyFont="1" applyFill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8" t="s">
        <v>191</v>
      </c>
    </row>
    <row r="3" spans="1:1" ht="16" x14ac:dyDescent="0.2">
      <c r="A3" s="38" t="s">
        <v>189</v>
      </c>
    </row>
    <row r="4" spans="1:1" ht="16" x14ac:dyDescent="0.2">
      <c r="A4" s="19" t="s">
        <v>190</v>
      </c>
    </row>
    <row r="5" spans="1:1" x14ac:dyDescent="0.2">
      <c r="A5" s="38"/>
    </row>
    <row r="6" spans="1:1" x14ac:dyDescent="0.2">
      <c r="A6" s="38"/>
    </row>
    <row r="9" spans="1:1" x14ac:dyDescent="0.2">
      <c r="A9" s="20"/>
    </row>
    <row r="10" spans="1:1" x14ac:dyDescent="0.2">
      <c r="A10" s="20"/>
    </row>
    <row r="11" spans="1:1" x14ac:dyDescent="0.2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A13" sqref="A13"/>
    </sheetView>
  </sheetViews>
  <sheetFormatPr baseColWidth="10" defaultColWidth="8.83203125" defaultRowHeight="15" x14ac:dyDescent="0.2"/>
  <cols>
    <col min="1" max="1" width="78.1640625" customWidth="1"/>
    <col min="2" max="7" width="9" bestFit="1" customWidth="1"/>
    <col min="8" max="8" width="10.5" bestFit="1" customWidth="1"/>
    <col min="9" max="9" width="10.6640625" bestFit="1" customWidth="1"/>
  </cols>
  <sheetData>
    <row r="1" spans="1: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2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2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6" thickBot="1" x14ac:dyDescent="0.2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6" thickTop="1" x14ac:dyDescent="0.2">
      <c r="A13" s="1" t="s">
        <v>8</v>
      </c>
    </row>
    <row r="14" spans="1:9" x14ac:dyDescent="0.2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2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2">
      <c r="A16" s="1" t="s">
        <v>9</v>
      </c>
    </row>
    <row r="17" spans="1:9" x14ac:dyDescent="0.2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2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2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2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2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2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2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2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2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2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2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2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2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2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2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2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2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6" thickBot="1" x14ac:dyDescent="0.2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6" thickTop="1" x14ac:dyDescent="0.2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82">
        <f t="shared" si="19"/>
        <v>0</v>
      </c>
      <c r="F101" s="82">
        <f t="shared" si="19"/>
        <v>0</v>
      </c>
      <c r="G101" s="82">
        <f t="shared" si="19"/>
        <v>0</v>
      </c>
      <c r="H101" s="82">
        <f t="shared" si="19"/>
        <v>0</v>
      </c>
      <c r="I101" s="82">
        <f t="shared" si="19"/>
        <v>0</v>
      </c>
    </row>
    <row r="102" spans="1:9" x14ac:dyDescent="0.2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2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2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2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2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2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2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2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2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2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2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2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2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2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2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2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2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2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2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2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2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2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2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2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2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2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2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2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2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2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2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2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2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2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2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2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2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2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2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2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2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2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2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2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2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2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2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2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6" thickBot="1" x14ac:dyDescent="0.2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6" thickTop="1" x14ac:dyDescent="0.2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2">
      <c r="A153" s="1" t="s">
        <v>109</v>
      </c>
    </row>
    <row r="154" spans="1:9" x14ac:dyDescent="0.2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2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2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2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2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2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2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2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2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2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2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2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6" thickBot="1" x14ac:dyDescent="0.2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6" thickTop="1" x14ac:dyDescent="0.2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2">
      <c r="A168" s="1" t="s">
        <v>116</v>
      </c>
    </row>
    <row r="169" spans="1:9" x14ac:dyDescent="0.2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2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2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2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2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2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2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2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2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2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2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2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6" thickBot="1" x14ac:dyDescent="0.2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6" thickTop="1" x14ac:dyDescent="0.2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2">
      <c r="A183" s="1" t="s">
        <v>121</v>
      </c>
    </row>
    <row r="184" spans="1:9" x14ac:dyDescent="0.2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2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2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2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2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2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2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2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2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2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2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2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6" thickBot="1" x14ac:dyDescent="0.2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6" thickTop="1" x14ac:dyDescent="0.2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2">
      <c r="A198" s="1" t="s">
        <v>123</v>
      </c>
    </row>
    <row r="199" spans="1:9" x14ac:dyDescent="0.2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2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2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2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2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2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2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2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2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2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2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2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6" thickBot="1" x14ac:dyDescent="0.2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6" thickTop="1" x14ac:dyDescent="0.2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2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2">
      <c r="A214" s="28" t="s">
        <v>126</v>
      </c>
    </row>
    <row r="215" spans="1:9" x14ac:dyDescent="0.2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2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2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2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2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2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2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2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2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2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2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2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2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2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2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2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2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2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2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2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2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2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2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2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2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2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2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2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2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2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2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2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2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2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2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2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2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2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2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2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6" thickBot="1" x14ac:dyDescent="0.2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216" zoomScale="113" workbookViewId="0">
      <selection activeCell="B14" sqref="B14"/>
    </sheetView>
  </sheetViews>
  <sheetFormatPr baseColWidth="10" defaultColWidth="8.83203125" defaultRowHeight="15" x14ac:dyDescent="0.2"/>
  <cols>
    <col min="1" max="1" width="48.83203125" customWidth="1"/>
    <col min="2" max="14" width="11.83203125" customWidth="1"/>
  </cols>
  <sheetData>
    <row r="1" spans="1:15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2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2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2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211</v>
      </c>
    </row>
    <row r="5" spans="1:15" x14ac:dyDescent="0.2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2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2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2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4">
        <f>J38+J69+J100+J131+J286+J321+J352</f>
        <v>722.35626729696696</v>
      </c>
      <c r="K8" s="84">
        <f t="shared" ref="K8:N8" si="13">K38+K69+K100+K131+K286+K321+K352</f>
        <v>726.86508888046012</v>
      </c>
      <c r="L8" s="84">
        <f t="shared" si="13"/>
        <v>731.24139556730415</v>
      </c>
      <c r="M8" s="84">
        <f t="shared" si="13"/>
        <v>731.21297332920824</v>
      </c>
      <c r="N8" s="84">
        <f t="shared" si="13"/>
        <v>733.94561474338491</v>
      </c>
    </row>
    <row r="9" spans="1:15" x14ac:dyDescent="0.2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2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2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2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2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2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2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2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2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2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2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2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2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2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2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2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2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2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2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2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2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2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2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2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212</v>
      </c>
    </row>
    <row r="33" spans="1:14" x14ac:dyDescent="0.2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2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2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2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2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2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2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2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2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2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2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2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2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2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2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2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2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2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2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2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2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2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2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2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2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2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5">
        <f>I58*(1+J59)</f>
        <v>4979.7000000000007</v>
      </c>
      <c r="K58" s="85">
        <f t="shared" ref="K58:N58" si="81">J58*(1+K59)</f>
        <v>5328.2790000000014</v>
      </c>
      <c r="L58" s="85">
        <f t="shared" si="81"/>
        <v>5594.6929500000015</v>
      </c>
      <c r="M58" s="85">
        <f t="shared" si="81"/>
        <v>5706.5868090000013</v>
      </c>
      <c r="N58" s="85">
        <f t="shared" si="81"/>
        <v>5706.5868090000013</v>
      </c>
    </row>
    <row r="59" spans="1:14" x14ac:dyDescent="0.2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2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2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2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5">
        <f>I62*(1+J63)</f>
        <v>608.01893639031346</v>
      </c>
      <c r="K62" s="85">
        <f t="shared" ref="K62:N62" si="85">J62*(1+K63)</f>
        <v>665.55716616322854</v>
      </c>
      <c r="L62" s="85">
        <f t="shared" si="85"/>
        <v>755.84098399511436</v>
      </c>
      <c r="M62" s="85">
        <f t="shared" si="85"/>
        <v>842.64024175675092</v>
      </c>
      <c r="N62" s="85">
        <f t="shared" si="85"/>
        <v>931.78516078644657</v>
      </c>
    </row>
    <row r="63" spans="1:14" x14ac:dyDescent="0.2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2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2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2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2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2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2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2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2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2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2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2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2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2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5">
        <f>I76*(1+J77)</f>
        <v>253.65359477124184</v>
      </c>
      <c r="K76" s="85">
        <f t="shared" ref="K76:N76" si="103">J76*(1+K77)</f>
        <v>326.59972660088005</v>
      </c>
      <c r="L76" s="85">
        <f t="shared" si="103"/>
        <v>420.52383098283252</v>
      </c>
      <c r="M76" s="85">
        <f t="shared" si="103"/>
        <v>541.45878891253608</v>
      </c>
      <c r="N76" s="85">
        <f t="shared" si="103"/>
        <v>697.17242755404982</v>
      </c>
    </row>
    <row r="77" spans="1:14" x14ac:dyDescent="0.2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2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6" x14ac:dyDescent="0.2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2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2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2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2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2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213</v>
      </c>
    </row>
    <row r="85" spans="1:15" x14ac:dyDescent="0.2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2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2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2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2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2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2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2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2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2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2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2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2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2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2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2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2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2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2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2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2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2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2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2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2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2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2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2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2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2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2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2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2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2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2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2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2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2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2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2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2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2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2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2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2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2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2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2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2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2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2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2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2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2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2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2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2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2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2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2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2">
      <c r="A145" s="9" t="s">
        <v>135</v>
      </c>
      <c r="B145">
        <v>5705</v>
      </c>
      <c r="C145">
        <v>5884</v>
      </c>
      <c r="D145">
        <v>6211</v>
      </c>
    </row>
    <row r="146" spans="1:14" x14ac:dyDescent="0.2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2">
      <c r="A147" s="45" t="s">
        <v>112</v>
      </c>
      <c r="B147">
        <v>3876</v>
      </c>
      <c r="C147">
        <v>3985</v>
      </c>
      <c r="D147">
        <v>4068</v>
      </c>
    </row>
    <row r="148" spans="1:14" x14ac:dyDescent="0.2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2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2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2">
      <c r="A151" s="45" t="s">
        <v>113</v>
      </c>
      <c r="B151">
        <v>1552</v>
      </c>
      <c r="C151">
        <v>1628</v>
      </c>
      <c r="D151">
        <v>1868</v>
      </c>
    </row>
    <row r="152" spans="1:14" x14ac:dyDescent="0.2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2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2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2">
      <c r="A155" s="45" t="s">
        <v>114</v>
      </c>
      <c r="B155">
        <v>277</v>
      </c>
      <c r="C155">
        <v>271</v>
      </c>
      <c r="D155">
        <v>275</v>
      </c>
    </row>
    <row r="156" spans="1:14" x14ac:dyDescent="0.2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2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2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2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2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2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2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2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2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2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2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2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2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2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2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2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2">
      <c r="A172" s="72" t="s">
        <v>140</v>
      </c>
      <c r="B172">
        <v>47</v>
      </c>
      <c r="C172">
        <v>50</v>
      </c>
      <c r="D172">
        <v>48</v>
      </c>
    </row>
    <row r="173" spans="1:14" x14ac:dyDescent="0.2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2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2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2">
      <c r="A176" s="9" t="s">
        <v>135</v>
      </c>
      <c r="B176">
        <v>1421</v>
      </c>
      <c r="C176">
        <v>1431</v>
      </c>
      <c r="D176">
        <v>1487</v>
      </c>
    </row>
    <row r="177" spans="1:14" x14ac:dyDescent="0.2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2">
      <c r="A178" s="45" t="s">
        <v>112</v>
      </c>
      <c r="B178">
        <v>827</v>
      </c>
      <c r="C178">
        <v>882</v>
      </c>
      <c r="D178">
        <v>927</v>
      </c>
    </row>
    <row r="179" spans="1:14" x14ac:dyDescent="0.2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2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2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2">
      <c r="A182" s="45" t="s">
        <v>113</v>
      </c>
      <c r="B182">
        <v>499</v>
      </c>
      <c r="C182">
        <v>463</v>
      </c>
      <c r="D182">
        <v>471</v>
      </c>
    </row>
    <row r="183" spans="1:14" x14ac:dyDescent="0.2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2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2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2">
      <c r="A186" s="45" t="s">
        <v>114</v>
      </c>
      <c r="B186">
        <v>95</v>
      </c>
      <c r="C186">
        <v>86</v>
      </c>
      <c r="D186">
        <v>89</v>
      </c>
    </row>
    <row r="187" spans="1:14" x14ac:dyDescent="0.2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2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2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2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2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2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2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2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2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2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2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2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2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2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2">
      <c r="A201" s="46" t="s">
        <v>128</v>
      </c>
      <c r="J201" s="67"/>
      <c r="K201" s="67"/>
      <c r="L201" s="67"/>
      <c r="M201" s="67"/>
      <c r="N201" s="67"/>
    </row>
    <row r="202" spans="1:14" x14ac:dyDescent="0.2">
      <c r="A202" s="46" t="s">
        <v>132</v>
      </c>
      <c r="J202" s="63"/>
      <c r="K202" s="63"/>
      <c r="L202" s="63"/>
      <c r="M202" s="63"/>
      <c r="N202" s="63"/>
    </row>
    <row r="203" spans="1:14" x14ac:dyDescent="0.2">
      <c r="A203" s="72" t="s">
        <v>140</v>
      </c>
      <c r="B203">
        <v>47</v>
      </c>
      <c r="C203">
        <v>50</v>
      </c>
      <c r="D203">
        <v>48</v>
      </c>
    </row>
    <row r="204" spans="1:14" x14ac:dyDescent="0.2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2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2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2">
      <c r="A207" s="9" t="s">
        <v>135</v>
      </c>
      <c r="B207">
        <v>755</v>
      </c>
      <c r="C207">
        <v>869</v>
      </c>
      <c r="D207">
        <v>1014</v>
      </c>
    </row>
    <row r="208" spans="1:14" x14ac:dyDescent="0.2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2">
      <c r="A209" s="45" t="s">
        <v>112</v>
      </c>
      <c r="B209">
        <v>452</v>
      </c>
      <c r="C209">
        <v>570</v>
      </c>
      <c r="D209">
        <v>666</v>
      </c>
    </row>
    <row r="210" spans="1:14" x14ac:dyDescent="0.2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2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2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2">
      <c r="A213" s="45" t="s">
        <v>113</v>
      </c>
      <c r="B213">
        <v>230</v>
      </c>
      <c r="C213">
        <v>228</v>
      </c>
      <c r="D213">
        <v>275</v>
      </c>
    </row>
    <row r="214" spans="1:14" x14ac:dyDescent="0.2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2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2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2">
      <c r="A217" s="45" t="s">
        <v>114</v>
      </c>
      <c r="B217">
        <v>73</v>
      </c>
      <c r="C217">
        <v>71</v>
      </c>
      <c r="D217">
        <v>73</v>
      </c>
    </row>
    <row r="218" spans="1:14" x14ac:dyDescent="0.2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2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2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2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2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2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2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2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2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2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2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2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2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2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2">
      <c r="A232" s="46" t="s">
        <v>128</v>
      </c>
      <c r="J232" s="67"/>
      <c r="K232" s="67"/>
      <c r="L232" s="67"/>
      <c r="M232" s="67"/>
      <c r="N232" s="67"/>
    </row>
    <row r="233" spans="1:14" x14ac:dyDescent="0.2">
      <c r="A233" s="46" t="s">
        <v>132</v>
      </c>
      <c r="J233" s="63"/>
      <c r="K233" s="63"/>
      <c r="L233" s="63"/>
      <c r="M233" s="63"/>
      <c r="N233" s="63"/>
    </row>
    <row r="234" spans="1:14" x14ac:dyDescent="0.2">
      <c r="A234" s="72" t="s">
        <v>140</v>
      </c>
      <c r="B234">
        <v>205</v>
      </c>
      <c r="C234">
        <v>223</v>
      </c>
      <c r="D234">
        <v>223</v>
      </c>
    </row>
    <row r="235" spans="1:14" x14ac:dyDescent="0.2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2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2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2">
      <c r="A238" s="9" t="s">
        <v>135</v>
      </c>
      <c r="B238">
        <v>3898</v>
      </c>
      <c r="C238">
        <v>3701</v>
      </c>
      <c r="D238">
        <v>3995</v>
      </c>
    </row>
    <row r="239" spans="1:14" x14ac:dyDescent="0.2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2">
      <c r="A240" s="45" t="s">
        <v>112</v>
      </c>
      <c r="B240">
        <v>2641</v>
      </c>
      <c r="C240">
        <v>2536</v>
      </c>
      <c r="D240">
        <v>2816</v>
      </c>
    </row>
    <row r="241" spans="1:14" x14ac:dyDescent="0.2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2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2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2">
      <c r="A244" s="45" t="s">
        <v>113</v>
      </c>
      <c r="B244">
        <v>1021</v>
      </c>
      <c r="C244">
        <v>947</v>
      </c>
      <c r="D244">
        <v>966</v>
      </c>
    </row>
    <row r="245" spans="1:14" x14ac:dyDescent="0.2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2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2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2">
      <c r="A248" s="45" t="s">
        <v>114</v>
      </c>
      <c r="B248">
        <v>236</v>
      </c>
      <c r="C248">
        <v>218</v>
      </c>
      <c r="D248">
        <v>213</v>
      </c>
    </row>
    <row r="249" spans="1:14" x14ac:dyDescent="0.2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2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2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2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2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2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2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2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2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2">
      <c r="A258" s="46" t="s">
        <v>139</v>
      </c>
      <c r="J258" s="63"/>
      <c r="K258" s="63"/>
      <c r="L258" s="63"/>
      <c r="M258" s="63"/>
      <c r="N258" s="63"/>
    </row>
    <row r="259" spans="1:14" x14ac:dyDescent="0.2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2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2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2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2">
      <c r="A263" s="46" t="s">
        <v>128</v>
      </c>
      <c r="J263" s="67"/>
      <c r="K263" s="67"/>
      <c r="L263" s="67"/>
      <c r="M263" s="67"/>
      <c r="N263" s="67"/>
    </row>
    <row r="264" spans="1:14" x14ac:dyDescent="0.2">
      <c r="A264" s="46" t="s">
        <v>132</v>
      </c>
      <c r="J264" s="63"/>
      <c r="K264" s="63"/>
      <c r="L264" s="63"/>
      <c r="M264" s="63"/>
      <c r="N264" s="63"/>
    </row>
    <row r="265" spans="1:14" x14ac:dyDescent="0.2">
      <c r="A265" s="72" t="s">
        <v>140</v>
      </c>
      <c r="B265">
        <v>103</v>
      </c>
      <c r="C265">
        <v>109</v>
      </c>
      <c r="D265">
        <v>120</v>
      </c>
    </row>
    <row r="266" spans="1:14" x14ac:dyDescent="0.2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2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2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2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2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2">
      <c r="A271" s="45" t="s">
        <v>112</v>
      </c>
    </row>
    <row r="272" spans="1:14" x14ac:dyDescent="0.2">
      <c r="A272" s="46" t="s">
        <v>128</v>
      </c>
      <c r="J272" s="64"/>
      <c r="K272" s="64"/>
      <c r="L272" s="64"/>
      <c r="M272" s="64"/>
      <c r="N272" s="64"/>
    </row>
    <row r="273" spans="1:14" x14ac:dyDescent="0.2">
      <c r="A273" s="44" t="s">
        <v>136</v>
      </c>
      <c r="J273" s="49"/>
      <c r="K273" s="49"/>
      <c r="L273" s="49"/>
      <c r="M273" s="49"/>
      <c r="N273" s="49"/>
    </row>
    <row r="274" spans="1:14" x14ac:dyDescent="0.2">
      <c r="A274" s="44" t="s">
        <v>137</v>
      </c>
      <c r="J274" s="49"/>
      <c r="K274" s="49"/>
      <c r="L274" s="49"/>
      <c r="M274" s="49"/>
      <c r="N274" s="49"/>
    </row>
    <row r="275" spans="1:14" x14ac:dyDescent="0.2">
      <c r="A275" s="45" t="s">
        <v>113</v>
      </c>
    </row>
    <row r="276" spans="1:14" x14ac:dyDescent="0.2">
      <c r="A276" s="44" t="s">
        <v>128</v>
      </c>
      <c r="J276" s="64"/>
      <c r="K276" s="64"/>
      <c r="L276" s="64"/>
      <c r="M276" s="64"/>
      <c r="N276" s="64"/>
    </row>
    <row r="277" spans="1:14" x14ac:dyDescent="0.2">
      <c r="A277" s="44" t="s">
        <v>136</v>
      </c>
      <c r="J277" s="65"/>
      <c r="K277" s="65"/>
      <c r="L277" s="65"/>
      <c r="M277" s="65"/>
      <c r="N277" s="65"/>
    </row>
    <row r="278" spans="1:14" x14ac:dyDescent="0.2">
      <c r="A278" s="44" t="s">
        <v>137</v>
      </c>
      <c r="J278" s="65"/>
      <c r="K278" s="65"/>
      <c r="L278" s="65"/>
      <c r="M278" s="65"/>
      <c r="N278" s="65"/>
    </row>
    <row r="279" spans="1:14" x14ac:dyDescent="0.2">
      <c r="A279" s="45" t="s">
        <v>114</v>
      </c>
    </row>
    <row r="280" spans="1:14" x14ac:dyDescent="0.2">
      <c r="A280" s="44" t="s">
        <v>128</v>
      </c>
      <c r="J280" s="64"/>
      <c r="K280" s="64"/>
      <c r="L280" s="64"/>
      <c r="M280" s="64"/>
      <c r="N280" s="64"/>
    </row>
    <row r="281" spans="1:14" x14ac:dyDescent="0.2">
      <c r="A281" s="44" t="s">
        <v>136</v>
      </c>
      <c r="J281" s="65"/>
      <c r="K281" s="65"/>
      <c r="L281" s="65"/>
      <c r="M281" s="65"/>
      <c r="N281" s="65"/>
    </row>
    <row r="282" spans="1:14" x14ac:dyDescent="0.2">
      <c r="A282" s="44" t="s">
        <v>137</v>
      </c>
      <c r="J282" s="65"/>
      <c r="K282" s="65"/>
      <c r="L282" s="65"/>
      <c r="M282" s="65"/>
      <c r="N282" s="65"/>
    </row>
    <row r="283" spans="1:14" x14ac:dyDescent="0.2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2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2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2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2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2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2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2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2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2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2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2">
      <c r="A294" s="46" t="s">
        <v>128</v>
      </c>
      <c r="J294" s="67"/>
      <c r="K294" s="67"/>
      <c r="L294" s="67"/>
      <c r="M294" s="67"/>
      <c r="N294" s="67"/>
    </row>
    <row r="295" spans="1:14" x14ac:dyDescent="0.2">
      <c r="A295" s="46" t="s">
        <v>132</v>
      </c>
      <c r="J295" s="63"/>
      <c r="K295" s="63"/>
      <c r="L295" s="63"/>
      <c r="M295" s="63"/>
      <c r="N295" s="63"/>
    </row>
    <row r="296" spans="1:14" x14ac:dyDescent="0.2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2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2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2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2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2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2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2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2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2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2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214</v>
      </c>
    </row>
    <row r="307" spans="1:15" x14ac:dyDescent="0.2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2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2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2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4">
        <f>J340+J371+J402+J433+J588+J623+J654</f>
        <v>0</v>
      </c>
      <c r="K310" s="84">
        <f t="shared" ref="K310:N310" si="255">K340+K371+K402+K433+K588+K623+K654</f>
        <v>0</v>
      </c>
      <c r="L310" s="84">
        <f t="shared" si="255"/>
        <v>0</v>
      </c>
      <c r="M310" s="84">
        <f t="shared" si="255"/>
        <v>0</v>
      </c>
      <c r="N310" s="84">
        <f t="shared" si="255"/>
        <v>0</v>
      </c>
    </row>
    <row r="311" spans="1:15" x14ac:dyDescent="0.2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2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2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2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2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2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2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2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6">
        <f>I318*(1+J319)</f>
        <v>839.15817223198599</v>
      </c>
      <c r="K318" s="86">
        <f t="shared" ref="K318:N318" si="268">J318*(1+K319)</f>
        <v>1019.083123044468</v>
      </c>
      <c r="L318" s="86">
        <f t="shared" si="268"/>
        <v>1237.5860070715771</v>
      </c>
      <c r="M318" s="86">
        <f t="shared" si="268"/>
        <v>1502.9383671115286</v>
      </c>
      <c r="N318" s="86">
        <f t="shared" si="268"/>
        <v>1825.1852577751604</v>
      </c>
    </row>
    <row r="319" spans="1:15" x14ac:dyDescent="0.2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2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2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2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2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2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2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2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2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2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2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2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2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2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2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2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2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2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2">
      <c r="A337" s="45" t="s">
        <v>112</v>
      </c>
    </row>
    <row r="338" spans="1:14" x14ac:dyDescent="0.2">
      <c r="A338" s="46" t="s">
        <v>128</v>
      </c>
      <c r="J338" s="64"/>
      <c r="K338" s="64"/>
      <c r="L338" s="64"/>
      <c r="M338" s="64"/>
      <c r="N338" s="64"/>
    </row>
    <row r="339" spans="1:14" x14ac:dyDescent="0.2">
      <c r="A339" s="44" t="s">
        <v>136</v>
      </c>
      <c r="J339" s="49"/>
      <c r="K339" s="49"/>
      <c r="L339" s="49"/>
      <c r="M339" s="49"/>
      <c r="N339" s="49"/>
    </row>
    <row r="340" spans="1:14" x14ac:dyDescent="0.2">
      <c r="A340" s="44" t="s">
        <v>137</v>
      </c>
      <c r="J340" s="49"/>
      <c r="K340" s="49"/>
      <c r="L340" s="49"/>
      <c r="M340" s="49"/>
      <c r="N340" s="49"/>
    </row>
    <row r="341" spans="1:14" x14ac:dyDescent="0.2">
      <c r="A341" s="45" t="s">
        <v>113</v>
      </c>
    </row>
    <row r="342" spans="1:14" x14ac:dyDescent="0.2">
      <c r="A342" s="44" t="s">
        <v>128</v>
      </c>
      <c r="J342" s="64"/>
      <c r="K342" s="64"/>
      <c r="L342" s="64"/>
      <c r="M342" s="64"/>
      <c r="N342" s="64"/>
    </row>
    <row r="343" spans="1:14" x14ac:dyDescent="0.2">
      <c r="A343" s="44" t="s">
        <v>136</v>
      </c>
      <c r="J343" s="65"/>
      <c r="K343" s="65"/>
      <c r="L343" s="65"/>
      <c r="M343" s="65"/>
      <c r="N343" s="65"/>
    </row>
    <row r="344" spans="1:14" x14ac:dyDescent="0.2">
      <c r="A344" s="44" t="s">
        <v>137</v>
      </c>
      <c r="J344" s="65"/>
      <c r="K344" s="65"/>
      <c r="L344" s="65"/>
      <c r="M344" s="65"/>
      <c r="N344" s="65"/>
    </row>
    <row r="345" spans="1:14" x14ac:dyDescent="0.2">
      <c r="A345" s="45" t="s">
        <v>114</v>
      </c>
    </row>
    <row r="346" spans="1:14" x14ac:dyDescent="0.2">
      <c r="A346" s="44" t="s">
        <v>128</v>
      </c>
      <c r="J346" s="64"/>
      <c r="K346" s="64"/>
      <c r="L346" s="64"/>
      <c r="M346" s="64"/>
      <c r="N346" s="64"/>
    </row>
    <row r="347" spans="1:14" x14ac:dyDescent="0.2">
      <c r="A347" s="44" t="s">
        <v>136</v>
      </c>
      <c r="J347" s="65"/>
      <c r="K347" s="65"/>
      <c r="L347" s="65"/>
      <c r="M347" s="65"/>
      <c r="N347" s="65"/>
    </row>
    <row r="348" spans="1:14" x14ac:dyDescent="0.2">
      <c r="A348" s="44" t="s">
        <v>137</v>
      </c>
      <c r="J348" s="65"/>
      <c r="K348" s="65"/>
      <c r="L348" s="65"/>
      <c r="M348" s="65"/>
      <c r="N348" s="65"/>
    </row>
    <row r="349" spans="1:14" x14ac:dyDescent="0.2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2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2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2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2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2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2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2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2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2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2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2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2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2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2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2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workbookViewId="0">
      <selection activeCell="J69" sqref="J69"/>
    </sheetView>
  </sheetViews>
  <sheetFormatPr baseColWidth="10" defaultColWidth="8.83203125" defaultRowHeight="15" x14ac:dyDescent="0.2"/>
  <cols>
    <col min="1" max="1" width="48.83203125" customWidth="1"/>
    <col min="2" max="8" width="11.83203125" customWidth="1"/>
    <col min="9" max="9" width="15" customWidth="1"/>
    <col min="10" max="10" width="13.164062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5" customWidth="1"/>
    <col min="18" max="19" width="13.33203125" customWidth="1"/>
  </cols>
  <sheetData>
    <row r="1" spans="1:19" ht="60" customHeight="1" x14ac:dyDescent="0.2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2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2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2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2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2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2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2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2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2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2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2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2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210</v>
      </c>
    </row>
    <row r="14" spans="1:19" ht="16" thickBot="1" x14ac:dyDescent="0.2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6" thickTop="1" x14ac:dyDescent="0.2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2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2">
      <c r="A17" t="s">
        <v>148</v>
      </c>
      <c r="B17" s="80">
        <f>B61/B15</f>
        <v>-0.508254183627318</v>
      </c>
      <c r="C17" s="80">
        <f t="shared" ref="C17:I17" si="13">C61/C15</f>
        <v>-0.58651362984218081</v>
      </c>
      <c r="D17" s="80">
        <f t="shared" si="13"/>
        <v>-0.66962174940898345</v>
      </c>
      <c r="E17" s="80">
        <f t="shared" si="13"/>
        <v>-0.74924653405666064</v>
      </c>
      <c r="F17" s="80">
        <f t="shared" si="13"/>
        <v>-0.82323856613102597</v>
      </c>
      <c r="G17" s="80">
        <f t="shared" si="13"/>
        <v>-0.91228951997989449</v>
      </c>
      <c r="H17" s="80">
        <f t="shared" si="13"/>
        <v>-1.0177705977382876</v>
      </c>
      <c r="I17" s="80">
        <f t="shared" si="13"/>
        <v>-1.1404271169605165</v>
      </c>
      <c r="J17" s="58">
        <f>J16*J19</f>
        <v>-1.7585021064532256</v>
      </c>
      <c r="K17" s="58">
        <f t="shared" ref="K17:N17" si="14">K16*K19</f>
        <v>-2.3621072410091011</v>
      </c>
      <c r="L17" s="58">
        <f t="shared" si="14"/>
        <v>-3.2079792946614885</v>
      </c>
      <c r="M17" s="58">
        <f t="shared" si="14"/>
        <v>-4.4007772797169995</v>
      </c>
      <c r="N17" s="58">
        <f t="shared" si="14"/>
        <v>-5.3405806942811438</v>
      </c>
      <c r="O17" s="58"/>
    </row>
    <row r="18" spans="1:15" x14ac:dyDescent="0.2">
      <c r="A18" s="51" t="s">
        <v>128</v>
      </c>
      <c r="B18" s="56" t="s">
        <v>193</v>
      </c>
      <c r="C18" s="56">
        <f>-(C17/B17-1)</f>
        <v>-0.15397698383186809</v>
      </c>
      <c r="D18" s="56">
        <f t="shared" ref="D18:I18" si="15">-(D17/C17-1)</f>
        <v>-0.14169853067040461</v>
      </c>
      <c r="E18" s="56">
        <f t="shared" si="15"/>
        <v>-0.11891009322495139</v>
      </c>
      <c r="F18" s="56">
        <f t="shared" si="15"/>
        <v>-9.8755254393702474E-2</v>
      </c>
      <c r="G18" s="56">
        <f t="shared" si="15"/>
        <v>-0.10817150399960163</v>
      </c>
      <c r="H18" s="56">
        <f t="shared" si="15"/>
        <v>-0.11562237146023313</v>
      </c>
      <c r="I18" s="56">
        <f t="shared" si="15"/>
        <v>-0.12051489745803123</v>
      </c>
      <c r="J18" s="56">
        <f t="shared" ref="J18" si="16">-(J17/I17-1)</f>
        <v>-0.54196798752033537</v>
      </c>
      <c r="K18" s="56">
        <f t="shared" ref="K18" si="17">-(K17/J17-1)</f>
        <v>-0.34324959426594281</v>
      </c>
      <c r="L18" s="56">
        <f t="shared" ref="L18" si="18">-(L17/K17-1)</f>
        <v>-0.35810061413258598</v>
      </c>
      <c r="M18" s="56">
        <f t="shared" ref="M18" si="19">-(M17/L17-1)</f>
        <v>-0.37182222062358328</v>
      </c>
      <c r="N18" s="56">
        <f t="shared" ref="N18" si="20">-(N17/M17-1)</f>
        <v>-0.21355395986424019</v>
      </c>
      <c r="O18" s="57"/>
    </row>
    <row r="19" spans="1:15" x14ac:dyDescent="0.2">
      <c r="A19" s="51" t="s">
        <v>149</v>
      </c>
      <c r="B19" s="56">
        <f>B17/B16</f>
        <v>-0.27467155514818214</v>
      </c>
      <c r="C19" s="56">
        <f t="shared" ref="C19:I19" si="21">C17/C16</f>
        <v>-0.27180851063829792</v>
      </c>
      <c r="D19" s="56">
        <f t="shared" si="21"/>
        <v>-0.26721698113207548</v>
      </c>
      <c r="E19" s="56">
        <f t="shared" si="21"/>
        <v>-0.64304190377651316</v>
      </c>
      <c r="F19" s="56">
        <f t="shared" si="21"/>
        <v>-0.33060312732688013</v>
      </c>
      <c r="G19" s="56">
        <f t="shared" si="21"/>
        <v>-0.57187869239858213</v>
      </c>
      <c r="H19" s="56">
        <f t="shared" si="21"/>
        <v>-0.286013619696176</v>
      </c>
      <c r="I19" s="56">
        <f t="shared" si="21"/>
        <v>-0.30383724776711873</v>
      </c>
      <c r="J19" s="56">
        <f>AVERAGE(B19:I19)</f>
        <v>-0.36863395473547822</v>
      </c>
      <c r="K19" s="56">
        <f t="shared" ref="K19:N19" si="22">AVERAGE(C19:J19)</f>
        <v>-0.38037925468389022</v>
      </c>
      <c r="L19" s="56">
        <f t="shared" si="22"/>
        <v>-0.39395059768958929</v>
      </c>
      <c r="M19" s="56">
        <f t="shared" si="22"/>
        <v>-0.4097922997592785</v>
      </c>
      <c r="N19" s="56">
        <f t="shared" si="22"/>
        <v>-0.38063609925712416</v>
      </c>
      <c r="O19" s="56"/>
    </row>
    <row r="20" spans="1:15" x14ac:dyDescent="0.2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2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16740.449923052234</v>
      </c>
      <c r="K21" s="3">
        <f>K68</f>
        <v>26207.330959106868</v>
      </c>
      <c r="L21" s="3">
        <f t="shared" ref="L21:N21" si="23">L68</f>
        <v>38281.262343709786</v>
      </c>
      <c r="M21" s="3">
        <f t="shared" si="23"/>
        <v>47261.197161964476</v>
      </c>
      <c r="N21" s="3">
        <f t="shared" si="23"/>
        <v>50669.784559718697</v>
      </c>
      <c r="O21" s="3"/>
    </row>
    <row r="22" spans="1:15" x14ac:dyDescent="0.2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4">J22</f>
        <v>4423</v>
      </c>
      <c r="L22" s="3">
        <f t="shared" si="24"/>
        <v>4423</v>
      </c>
      <c r="M22" s="3">
        <f t="shared" si="24"/>
        <v>4423</v>
      </c>
      <c r="N22" s="3">
        <f t="shared" si="24"/>
        <v>4423</v>
      </c>
      <c r="O22" s="3"/>
    </row>
    <row r="23" spans="1:15" x14ac:dyDescent="0.2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5">K24*K3</f>
        <v>11832.847166474896</v>
      </c>
      <c r="L23" s="3">
        <f t="shared" si="25"/>
        <v>14765.770364786835</v>
      </c>
      <c r="M23" s="3">
        <f t="shared" si="25"/>
        <v>13353.265098867167</v>
      </c>
      <c r="N23" s="3">
        <f t="shared" si="25"/>
        <v>30348.937325638224</v>
      </c>
      <c r="O23" s="3"/>
    </row>
    <row r="24" spans="1:15" x14ac:dyDescent="0.2">
      <c r="A24" s="51" t="s">
        <v>154</v>
      </c>
      <c r="B24" s="56">
        <f>B23/B3</f>
        <v>0.18182412339466031</v>
      </c>
      <c r="C24" s="56">
        <f t="shared" ref="C24:I24" si="26">C23/C3</f>
        <v>0.1818631084754139</v>
      </c>
      <c r="D24" s="56">
        <f t="shared" si="26"/>
        <v>0.19458515283842795</v>
      </c>
      <c r="E24" s="56">
        <f t="shared" si="26"/>
        <v>0.17803665137236585</v>
      </c>
      <c r="F24" s="56">
        <f t="shared" si="26"/>
        <v>0.18615947030702765</v>
      </c>
      <c r="G24" s="56">
        <f t="shared" si="26"/>
        <v>0.21035745795791783</v>
      </c>
      <c r="H24" s="56">
        <f t="shared" si="26"/>
        <v>0.19042166240064665</v>
      </c>
      <c r="I24" s="56">
        <f t="shared" si="26"/>
        <v>0.20828516377649325</v>
      </c>
      <c r="J24" s="56">
        <f>AVERAGE(B24:I24)</f>
        <v>0.19144159881536918</v>
      </c>
      <c r="K24" s="56">
        <f t="shared" ref="K24:N24" si="27">AVERAGE(C24:J24)</f>
        <v>0.19264378324295781</v>
      </c>
      <c r="L24" s="56">
        <f t="shared" si="27"/>
        <v>0.19399136758890076</v>
      </c>
      <c r="M24" s="56">
        <f t="shared" si="27"/>
        <v>0.19391714443270985</v>
      </c>
      <c r="N24" s="56">
        <f t="shared" si="27"/>
        <v>0.19590220606525285</v>
      </c>
      <c r="O24" s="56"/>
    </row>
    <row r="25" spans="1:15" x14ac:dyDescent="0.2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8">J25</f>
        <v>2129</v>
      </c>
      <c r="L25" s="3">
        <f t="shared" si="28"/>
        <v>2129</v>
      </c>
      <c r="M25" s="3">
        <f t="shared" si="28"/>
        <v>2129</v>
      </c>
      <c r="N25" s="3">
        <f t="shared" si="28"/>
        <v>2129</v>
      </c>
      <c r="O25" s="3"/>
    </row>
    <row r="26" spans="1:15" x14ac:dyDescent="0.2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I26-J52-J47</f>
        <v>4893.7534553743972</v>
      </c>
      <c r="K26" s="3">
        <f t="shared" ref="K26:N26" si="29">J26-K52-K47</f>
        <v>5104.5891790374326</v>
      </c>
      <c r="L26" s="3">
        <f t="shared" si="29"/>
        <v>5477.7734956479817</v>
      </c>
      <c r="M26" s="3">
        <f t="shared" si="29"/>
        <v>6124.2850357200632</v>
      </c>
      <c r="N26" s="3">
        <f t="shared" si="29"/>
        <v>7135.3652921330222</v>
      </c>
      <c r="O26" s="3"/>
    </row>
    <row r="27" spans="1:15" x14ac:dyDescent="0.2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30">J27</f>
        <v>286</v>
      </c>
      <c r="L27" s="3">
        <f t="shared" si="30"/>
        <v>286</v>
      </c>
      <c r="M27" s="3">
        <f t="shared" si="30"/>
        <v>286</v>
      </c>
      <c r="N27" s="3">
        <f t="shared" si="30"/>
        <v>286</v>
      </c>
      <c r="O27" s="3"/>
    </row>
    <row r="28" spans="1:15" x14ac:dyDescent="0.2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1">J28</f>
        <v>284</v>
      </c>
      <c r="L28" s="3">
        <f t="shared" si="31"/>
        <v>284</v>
      </c>
      <c r="M28" s="3">
        <f t="shared" si="31"/>
        <v>284</v>
      </c>
      <c r="N28" s="3">
        <f t="shared" si="31"/>
        <v>284</v>
      </c>
      <c r="O28" s="3"/>
    </row>
    <row r="29" spans="1:15" x14ac:dyDescent="0.2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2">J29</f>
        <v>2926</v>
      </c>
      <c r="L29" s="3">
        <f t="shared" si="32"/>
        <v>2926</v>
      </c>
      <c r="M29" s="3">
        <f t="shared" si="32"/>
        <v>2926</v>
      </c>
      <c r="N29" s="3">
        <f t="shared" si="32"/>
        <v>2926</v>
      </c>
      <c r="O29" s="3"/>
    </row>
    <row r="30" spans="1:15" x14ac:dyDescent="0.2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2"/>
        <v>3821</v>
      </c>
      <c r="L30" s="3">
        <f t="shared" si="32"/>
        <v>3821</v>
      </c>
      <c r="M30" s="3">
        <f t="shared" si="32"/>
        <v>3821</v>
      </c>
      <c r="N30" s="3">
        <f t="shared" si="32"/>
        <v>3821</v>
      </c>
      <c r="O30" s="3"/>
    </row>
    <row r="31" spans="1:15" ht="16" thickBot="1" x14ac:dyDescent="0.25">
      <c r="A31" s="6" t="s">
        <v>159</v>
      </c>
      <c r="B31" s="7">
        <f>B21+B22+B23+B25+B26+B27+B28+B29+B30</f>
        <v>19466</v>
      </c>
      <c r="C31" s="7">
        <f t="shared" ref="C31:N31" si="33">C21+C22+C23+C25+C26+C27+C28+C29+C30</f>
        <v>19205</v>
      </c>
      <c r="D31" s="7">
        <f t="shared" si="33"/>
        <v>21211</v>
      </c>
      <c r="E31" s="7">
        <f t="shared" si="33"/>
        <v>20257</v>
      </c>
      <c r="F31" s="7">
        <f t="shared" si="33"/>
        <v>21105</v>
      </c>
      <c r="G31" s="7">
        <f t="shared" si="33"/>
        <v>29094</v>
      </c>
      <c r="H31" s="7">
        <f t="shared" si="33"/>
        <v>34904</v>
      </c>
      <c r="I31" s="7">
        <f t="shared" si="33"/>
        <v>36963</v>
      </c>
      <c r="J31" s="7">
        <f t="shared" si="33"/>
        <v>45952.477433424086</v>
      </c>
      <c r="K31" s="7">
        <f t="shared" si="33"/>
        <v>57013.767304619192</v>
      </c>
      <c r="L31" s="7">
        <f t="shared" si="33"/>
        <v>72393.80620414461</v>
      </c>
      <c r="M31" s="7">
        <f t="shared" si="33"/>
        <v>80607.747296551708</v>
      </c>
      <c r="N31" s="7">
        <f t="shared" si="33"/>
        <v>102023.08717748994</v>
      </c>
      <c r="O31" s="41"/>
    </row>
    <row r="32" spans="1:15" ht="16" thickTop="1" x14ac:dyDescent="0.2">
      <c r="A32" t="s">
        <v>160</v>
      </c>
      <c r="B32" s="3">
        <f>B33+B34</f>
        <v>181</v>
      </c>
      <c r="C32" s="3">
        <f t="shared" ref="C32:I32" si="34">C33+C34</f>
        <v>45</v>
      </c>
      <c r="D32" s="3">
        <f t="shared" si="34"/>
        <v>331</v>
      </c>
      <c r="E32" s="3">
        <f t="shared" si="34"/>
        <v>342</v>
      </c>
      <c r="F32" s="3">
        <f t="shared" si="34"/>
        <v>15</v>
      </c>
      <c r="G32" s="3">
        <f t="shared" si="34"/>
        <v>251</v>
      </c>
      <c r="H32" s="3">
        <f t="shared" si="34"/>
        <v>2</v>
      </c>
      <c r="I32" s="3">
        <f t="shared" si="34"/>
        <v>510</v>
      </c>
      <c r="J32" s="3">
        <f t="shared" ref="J32:J40" si="35">I32</f>
        <v>510</v>
      </c>
      <c r="K32" s="3">
        <f t="shared" ref="K32:N39" si="36">J32</f>
        <v>510</v>
      </c>
      <c r="L32" s="3">
        <f t="shared" si="36"/>
        <v>510</v>
      </c>
      <c r="M32" s="3">
        <f t="shared" si="36"/>
        <v>510</v>
      </c>
      <c r="N32" s="3">
        <f t="shared" si="36"/>
        <v>510</v>
      </c>
      <c r="O32" s="3"/>
    </row>
    <row r="33" spans="1:15" x14ac:dyDescent="0.2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5"/>
        <v>500</v>
      </c>
      <c r="K33" s="3">
        <f t="shared" si="36"/>
        <v>500</v>
      </c>
      <c r="L33" s="3">
        <f t="shared" si="36"/>
        <v>500</v>
      </c>
      <c r="M33" s="3">
        <f t="shared" si="36"/>
        <v>500</v>
      </c>
      <c r="N33" s="3">
        <f t="shared" si="36"/>
        <v>500</v>
      </c>
      <c r="O33" s="3"/>
    </row>
    <row r="34" spans="1:15" x14ac:dyDescent="0.2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5"/>
        <v>10</v>
      </c>
      <c r="K34" s="3">
        <f t="shared" si="36"/>
        <v>10</v>
      </c>
      <c r="L34" s="3">
        <f t="shared" si="36"/>
        <v>10</v>
      </c>
      <c r="M34" s="3">
        <f t="shared" si="36"/>
        <v>10</v>
      </c>
      <c r="N34" s="3">
        <f t="shared" si="36"/>
        <v>10</v>
      </c>
      <c r="O34" s="3"/>
    </row>
    <row r="35" spans="1:15" x14ac:dyDescent="0.2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5"/>
        <v>6862</v>
      </c>
      <c r="K35" s="3">
        <f t="shared" si="36"/>
        <v>6862</v>
      </c>
      <c r="L35" s="3">
        <f t="shared" si="36"/>
        <v>6862</v>
      </c>
      <c r="M35" s="3">
        <f t="shared" si="36"/>
        <v>6862</v>
      </c>
      <c r="N35" s="3">
        <f t="shared" si="36"/>
        <v>6862</v>
      </c>
      <c r="O35" s="3"/>
    </row>
    <row r="36" spans="1:15" x14ac:dyDescent="0.2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5"/>
        <v>8920</v>
      </c>
      <c r="K36" s="3">
        <f t="shared" si="36"/>
        <v>8920</v>
      </c>
      <c r="L36" s="3">
        <f t="shared" si="36"/>
        <v>8920</v>
      </c>
      <c r="M36" s="3">
        <f t="shared" si="36"/>
        <v>8920</v>
      </c>
      <c r="N36" s="3">
        <f t="shared" si="36"/>
        <v>8920</v>
      </c>
      <c r="O36" s="3"/>
    </row>
    <row r="37" spans="1:15" x14ac:dyDescent="0.2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5"/>
        <v>2777</v>
      </c>
      <c r="K37" s="3">
        <f t="shared" si="36"/>
        <v>2777</v>
      </c>
      <c r="L37" s="3">
        <f t="shared" si="36"/>
        <v>2777</v>
      </c>
      <c r="M37" s="3">
        <f t="shared" si="36"/>
        <v>2777</v>
      </c>
      <c r="N37" s="3">
        <f t="shared" si="36"/>
        <v>2777</v>
      </c>
      <c r="O37" s="3"/>
    </row>
    <row r="38" spans="1:15" x14ac:dyDescent="0.2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5"/>
        <v>2613</v>
      </c>
      <c r="K38" s="3">
        <f t="shared" si="36"/>
        <v>2613</v>
      </c>
      <c r="L38" s="3">
        <f t="shared" si="36"/>
        <v>2613</v>
      </c>
      <c r="M38" s="3">
        <f t="shared" si="36"/>
        <v>2613</v>
      </c>
      <c r="N38" s="3">
        <f t="shared" si="36"/>
        <v>2613</v>
      </c>
      <c r="O38" s="3"/>
    </row>
    <row r="39" spans="1:15" x14ac:dyDescent="0.2">
      <c r="A39" t="s">
        <v>163</v>
      </c>
      <c r="B39" s="3">
        <f>B40+B41+B42</f>
        <v>12707</v>
      </c>
      <c r="C39" s="3">
        <f t="shared" ref="C39:I39" si="37">C40+C41+C42</f>
        <v>12258</v>
      </c>
      <c r="D39" s="3">
        <f t="shared" si="37"/>
        <v>12407</v>
      </c>
      <c r="E39" s="3">
        <f t="shared" si="37"/>
        <v>9812</v>
      </c>
      <c r="F39" s="3">
        <f t="shared" si="37"/>
        <v>9040</v>
      </c>
      <c r="G39" s="3">
        <f t="shared" si="37"/>
        <v>8055</v>
      </c>
      <c r="H39" s="3">
        <f t="shared" si="37"/>
        <v>12767</v>
      </c>
      <c r="I39" s="3">
        <f t="shared" si="37"/>
        <v>15281</v>
      </c>
      <c r="J39" s="3">
        <f>J40+J41+J42</f>
        <v>22791.477433424094</v>
      </c>
      <c r="K39" s="3">
        <f t="shared" ref="K39:N39" si="38">K40+K41+K42</f>
        <v>33442.767304619192</v>
      </c>
      <c r="L39" s="3">
        <f t="shared" si="38"/>
        <v>48412.806204144603</v>
      </c>
      <c r="M39" s="3">
        <f t="shared" si="38"/>
        <v>69320.034912605246</v>
      </c>
      <c r="N39" s="3">
        <f t="shared" si="38"/>
        <v>96869.256476781316</v>
      </c>
    </row>
    <row r="40" spans="1:15" x14ac:dyDescent="0.2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5"/>
        <v>3</v>
      </c>
      <c r="K40" s="3">
        <f t="shared" ref="K40:N40" si="39">J40</f>
        <v>3</v>
      </c>
      <c r="L40" s="3">
        <f t="shared" si="39"/>
        <v>3</v>
      </c>
      <c r="M40" s="3">
        <f t="shared" si="39"/>
        <v>3</v>
      </c>
      <c r="N40" s="3">
        <f t="shared" si="39"/>
        <v>3</v>
      </c>
    </row>
    <row r="41" spans="1:15" x14ac:dyDescent="0.2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I41+J14+J61+J59</f>
        <v>10986.477433424092</v>
      </c>
      <c r="K41" s="3">
        <f t="shared" ref="K41:N41" si="40">J41+K14+K61+K59</f>
        <v>21637.767304619196</v>
      </c>
      <c r="L41" s="3">
        <f t="shared" si="40"/>
        <v>36607.806204144603</v>
      </c>
      <c r="M41" s="3">
        <f t="shared" si="40"/>
        <v>57515.034912605239</v>
      </c>
      <c r="N41" s="3">
        <f t="shared" si="40"/>
        <v>85064.256476781316</v>
      </c>
    </row>
    <row r="42" spans="1:15" x14ac:dyDescent="0.2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41">J42</f>
        <v>11802</v>
      </c>
      <c r="L42" s="3">
        <f t="shared" si="41"/>
        <v>11802</v>
      </c>
      <c r="M42" s="3">
        <f t="shared" si="41"/>
        <v>11802</v>
      </c>
      <c r="N42" s="3">
        <f t="shared" si="41"/>
        <v>11802</v>
      </c>
    </row>
    <row r="43" spans="1:15" ht="16" thickBot="1" x14ac:dyDescent="0.25">
      <c r="A43" s="6" t="s">
        <v>167</v>
      </c>
      <c r="B43" s="7">
        <f>B32+B35+B36+B38+B39</f>
        <v>19466</v>
      </c>
      <c r="C43" s="7">
        <f t="shared" ref="C43:F43" si="42">C32+C35+C36+C38+C39</f>
        <v>19205</v>
      </c>
      <c r="D43" s="7">
        <f t="shared" si="42"/>
        <v>21211</v>
      </c>
      <c r="E43" s="7">
        <f t="shared" si="42"/>
        <v>20257</v>
      </c>
      <c r="F43" s="7">
        <f t="shared" si="42"/>
        <v>21105</v>
      </c>
      <c r="G43" s="7">
        <f>G32+G35+G36+G38+G39+G37</f>
        <v>29094</v>
      </c>
      <c r="H43" s="7">
        <f t="shared" ref="H43:N43" si="43">H32+H35+H36+H38+H39+H37</f>
        <v>34904</v>
      </c>
      <c r="I43" s="7">
        <f t="shared" si="43"/>
        <v>36963</v>
      </c>
      <c r="J43" s="7">
        <f t="shared" si="43"/>
        <v>44473.477433424094</v>
      </c>
      <c r="K43" s="7">
        <f t="shared" si="43"/>
        <v>55124.767304619192</v>
      </c>
      <c r="L43" s="7">
        <f t="shared" si="43"/>
        <v>70094.80620414461</v>
      </c>
      <c r="M43" s="7">
        <f t="shared" si="43"/>
        <v>91002.034912605246</v>
      </c>
      <c r="N43" s="7">
        <f t="shared" si="43"/>
        <v>118551.25647678132</v>
      </c>
      <c r="O43" s="41"/>
    </row>
    <row r="44" spans="1:15" s="1" customFormat="1" ht="16" thickTop="1" x14ac:dyDescent="0.2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15" x14ac:dyDescent="0.2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2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2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2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J12</f>
        <v>853.781360038804</v>
      </c>
      <c r="K48" s="3">
        <f t="shared" ref="K48:N48" si="44">K12</f>
        <v>1111.4294474864053</v>
      </c>
      <c r="L48" s="3">
        <f t="shared" si="44"/>
        <v>1457.434025187187</v>
      </c>
      <c r="M48" s="3">
        <f t="shared" si="44"/>
        <v>1922.0501177824995</v>
      </c>
      <c r="N48" s="3">
        <f t="shared" si="44"/>
        <v>2511.1786994739459</v>
      </c>
      <c r="O48" s="3"/>
    </row>
    <row r="49" spans="1:15" x14ac:dyDescent="0.2">
      <c r="A49" s="1" t="s">
        <v>170</v>
      </c>
      <c r="B49" s="9">
        <f>B46-B48</f>
        <v>2971</v>
      </c>
      <c r="C49" s="9">
        <f t="shared" ref="C49:N49" si="45">C46-C48</f>
        <v>3894</v>
      </c>
      <c r="D49" s="9">
        <f t="shared" si="45"/>
        <v>4242</v>
      </c>
      <c r="E49" s="9">
        <f t="shared" si="45"/>
        <v>3850</v>
      </c>
      <c r="F49" s="9">
        <f t="shared" si="45"/>
        <v>4093</v>
      </c>
      <c r="G49" s="9">
        <f t="shared" si="45"/>
        <v>1948</v>
      </c>
      <c r="H49" s="9">
        <f t="shared" si="45"/>
        <v>5746</v>
      </c>
      <c r="I49" s="9">
        <f t="shared" si="45"/>
        <v>5625</v>
      </c>
      <c r="J49" s="9">
        <f t="shared" si="45"/>
        <v>7889.0322403492355</v>
      </c>
      <c r="K49" s="9">
        <f t="shared" si="45"/>
        <v>10207.865027377646</v>
      </c>
      <c r="L49" s="9">
        <f t="shared" si="45"/>
        <v>13321.906226684681</v>
      </c>
      <c r="M49" s="9">
        <f t="shared" si="45"/>
        <v>17503.451060042495</v>
      </c>
      <c r="N49" s="9">
        <f t="shared" si="45"/>
        <v>22805.608295265512</v>
      </c>
      <c r="O49" s="9"/>
    </row>
    <row r="50" spans="1:15" x14ac:dyDescent="0.2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J10</f>
        <v>205</v>
      </c>
      <c r="K50" s="3">
        <f t="shared" ref="K50:N50" si="46">K10</f>
        <v>205</v>
      </c>
      <c r="L50" s="3">
        <f t="shared" si="46"/>
        <v>205</v>
      </c>
      <c r="M50" s="3">
        <f t="shared" si="46"/>
        <v>205</v>
      </c>
      <c r="N50" s="3">
        <f t="shared" si="46"/>
        <v>205</v>
      </c>
      <c r="O50" s="3"/>
    </row>
    <row r="51" spans="1:15" x14ac:dyDescent="0.2">
      <c r="A51" t="s">
        <v>172</v>
      </c>
      <c r="B51" s="3">
        <f>5451-B23</f>
        <v>-113</v>
      </c>
      <c r="C51" s="3">
        <f>B23-C23</f>
        <v>-324</v>
      </c>
      <c r="D51" s="3">
        <f t="shared" ref="D51:I51" si="47">C23-D23</f>
        <v>-796</v>
      </c>
      <c r="E51" s="3">
        <f t="shared" si="47"/>
        <v>204</v>
      </c>
      <c r="F51" s="3">
        <f t="shared" si="47"/>
        <v>-802</v>
      </c>
      <c r="G51" s="3">
        <f t="shared" si="47"/>
        <v>-586</v>
      </c>
      <c r="H51" s="3">
        <f t="shared" si="47"/>
        <v>-613</v>
      </c>
      <c r="I51" s="3">
        <f t="shared" si="47"/>
        <v>-1248</v>
      </c>
      <c r="J51" s="3">
        <f t="shared" ref="J51" si="48">I23-J23</f>
        <v>-720.27405499745873</v>
      </c>
      <c r="K51" s="3">
        <f t="shared" ref="K51" si="49">J23-K23</f>
        <v>-1383.5731114774371</v>
      </c>
      <c r="L51" s="3">
        <f t="shared" ref="L51" si="50">K23-L23</f>
        <v>-2932.9231983119389</v>
      </c>
      <c r="M51" s="3">
        <f t="shared" ref="M51" si="51">L23-M23</f>
        <v>1412.5052659196681</v>
      </c>
      <c r="N51" s="3">
        <f t="shared" ref="N51" si="52">M23-N23</f>
        <v>-16995.672226771057</v>
      </c>
      <c r="O51" s="3"/>
    </row>
    <row r="52" spans="1:15" x14ac:dyDescent="0.2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-'Segmental forecast'!J14</f>
        <v>-825.10972267136481</v>
      </c>
      <c r="K52" s="3">
        <f>-'Segmental forecast'!K14</f>
        <v>-937.70081254349566</v>
      </c>
      <c r="L52" s="3">
        <f>-'Segmental forecast'!L14</f>
        <v>-1104.4257121778523</v>
      </c>
      <c r="M52" s="3">
        <f>-'Segmental forecast'!M14</f>
        <v>-1377.7245134012901</v>
      </c>
      <c r="N52" s="3">
        <f>-'Segmental forecast'!N14</f>
        <v>-1745.0258711563436</v>
      </c>
      <c r="O52" s="3"/>
    </row>
    <row r="53" spans="1:15" x14ac:dyDescent="0.2">
      <c r="A53" s="1" t="s">
        <v>173</v>
      </c>
      <c r="B53" s="9">
        <f>B49+B47-B50+B52</f>
        <v>2561</v>
      </c>
      <c r="C53" s="9">
        <f t="shared" ref="C53:N53" si="53">C49+C47-C50+C51+C52</f>
        <v>3006</v>
      </c>
      <c r="D53" s="9">
        <f t="shared" si="53"/>
        <v>2949</v>
      </c>
      <c r="E53" s="9">
        <f t="shared" si="53"/>
        <v>3648</v>
      </c>
      <c r="F53" s="9">
        <f t="shared" si="53"/>
        <v>2724</v>
      </c>
      <c r="G53" s="9">
        <f t="shared" si="53"/>
        <v>857</v>
      </c>
      <c r="H53" s="9">
        <f t="shared" si="53"/>
        <v>4889</v>
      </c>
      <c r="I53" s="9">
        <f t="shared" si="53"/>
        <v>4046</v>
      </c>
      <c r="J53" s="9">
        <f t="shared" si="53"/>
        <v>6861.0047299773796</v>
      </c>
      <c r="K53" s="9">
        <f t="shared" si="53"/>
        <v>8408.456192237174</v>
      </c>
      <c r="L53" s="9">
        <f t="shared" si="53"/>
        <v>9810.7987117621942</v>
      </c>
      <c r="M53" s="9">
        <f t="shared" si="53"/>
        <v>18064.444785890082</v>
      </c>
      <c r="N53" s="9">
        <f t="shared" si="53"/>
        <v>4593.855812081496</v>
      </c>
      <c r="O53" s="9"/>
    </row>
    <row r="54" spans="1:15" x14ac:dyDescent="0.2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2">
      <c r="A55" s="27" t="s">
        <v>175</v>
      </c>
      <c r="B55" s="26">
        <f>B49+B47+B54</f>
        <v>4680</v>
      </c>
      <c r="C55" s="26">
        <f t="shared" ref="C55:H55" si="54">C49+C51+C47+C54</f>
        <v>3096</v>
      </c>
      <c r="D55" s="26">
        <f t="shared" si="54"/>
        <v>3640</v>
      </c>
      <c r="E55" s="26">
        <f t="shared" si="54"/>
        <v>4955</v>
      </c>
      <c r="F55" s="26">
        <f t="shared" si="54"/>
        <v>5813</v>
      </c>
      <c r="G55" s="26">
        <f t="shared" si="54"/>
        <v>2485</v>
      </c>
      <c r="H55" s="26">
        <f t="shared" si="54"/>
        <v>6657</v>
      </c>
      <c r="I55" s="26">
        <f>I49+I51+I47+I54</f>
        <v>5188</v>
      </c>
      <c r="J55" s="26">
        <f t="shared" ref="J55:M55" si="55">J49+J51+J47+J54</f>
        <v>7891.1144526487442</v>
      </c>
      <c r="K55" s="26">
        <f t="shared" si="55"/>
        <v>9551.157004780669</v>
      </c>
      <c r="L55" s="26">
        <f t="shared" si="55"/>
        <v>11120.224423940046</v>
      </c>
      <c r="M55" s="26">
        <f t="shared" si="55"/>
        <v>19647.169299291374</v>
      </c>
      <c r="N55" s="26">
        <f t="shared" ref="N55" si="56">N49+N51+N47+N54</f>
        <v>6543.8816832378398</v>
      </c>
      <c r="O55" s="41"/>
    </row>
    <row r="56" spans="1:15" x14ac:dyDescent="0.2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2">
      <c r="A58" s="27" t="s">
        <v>178</v>
      </c>
      <c r="B58" s="26">
        <f>B52+B57+B50</f>
        <v>-122</v>
      </c>
      <c r="C58" s="26">
        <f t="shared" ref="C58:M58" si="57">C52+C57+C50</f>
        <v>-964</v>
      </c>
      <c r="D58" s="26">
        <f t="shared" si="57"/>
        <v>-910</v>
      </c>
      <c r="E58" s="26">
        <f t="shared" si="57"/>
        <v>401</v>
      </c>
      <c r="F58" s="26">
        <f t="shared" si="57"/>
        <v>-111</v>
      </c>
      <c r="G58" s="26">
        <f t="shared" si="57"/>
        <v>-888</v>
      </c>
      <c r="H58" s="26">
        <f t="shared" si="57"/>
        <v>-3507</v>
      </c>
      <c r="I58" s="26">
        <f t="shared" si="57"/>
        <v>-1234</v>
      </c>
      <c r="J58" s="26">
        <f t="shared" si="57"/>
        <v>-620.10972267136481</v>
      </c>
      <c r="K58" s="26">
        <f t="shared" si="57"/>
        <v>-732.70081254349566</v>
      </c>
      <c r="L58" s="26">
        <f t="shared" si="57"/>
        <v>-899.42571217785235</v>
      </c>
      <c r="M58" s="26">
        <f t="shared" si="57"/>
        <v>-1172.7245134012901</v>
      </c>
      <c r="N58" s="26">
        <f t="shared" ref="K58:N58" si="58">N52+N57+N50</f>
        <v>-1540.0258711563436</v>
      </c>
      <c r="O58" s="41"/>
    </row>
    <row r="59" spans="1:15" x14ac:dyDescent="0.2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9">J59*(1+K60)</f>
        <v>-3156.4575000000004</v>
      </c>
      <c r="L59" s="3">
        <f t="shared" si="59"/>
        <v>-3314.2803750000007</v>
      </c>
      <c r="M59" s="3">
        <f t="shared" si="59"/>
        <v>-3479.9943937500011</v>
      </c>
      <c r="N59" s="3">
        <f t="shared" si="59"/>
        <v>-3653.9941134375013</v>
      </c>
      <c r="O59" s="3"/>
    </row>
    <row r="60" spans="1:15" x14ac:dyDescent="0.2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60">D59/C59-1</f>
        <v>1.0984987184181616E-3</v>
      </c>
      <c r="E60" s="56">
        <f t="shared" si="60"/>
        <v>0.28785662033650339</v>
      </c>
      <c r="F60" s="56">
        <f t="shared" si="60"/>
        <v>1.8460664583924924E-2</v>
      </c>
      <c r="G60" s="56">
        <f t="shared" si="60"/>
        <v>-0.39152258784160621</v>
      </c>
      <c r="H60" s="56">
        <f t="shared" si="60"/>
        <v>-1.2584784601283228</v>
      </c>
      <c r="I60" s="56">
        <f t="shared" si="60"/>
        <v>-6.0762411347517729</v>
      </c>
      <c r="J60" s="56">
        <v>0.05</v>
      </c>
      <c r="K60" s="56">
        <f t="shared" ref="K60:N60" si="61">J60</f>
        <v>0.05</v>
      </c>
      <c r="L60" s="56">
        <f t="shared" si="61"/>
        <v>0.05</v>
      </c>
      <c r="M60" s="56">
        <f t="shared" si="61"/>
        <v>0.05</v>
      </c>
      <c r="N60" s="56">
        <f t="shared" si="61"/>
        <v>0.05</v>
      </c>
      <c r="O60" s="56"/>
    </row>
    <row r="61" spans="1:15" x14ac:dyDescent="0.2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2832.5951930748556</v>
      </c>
      <c r="K61" s="3">
        <f t="shared" ref="K61:N61" si="62">-(K17*K15)</f>
        <v>3804.88234381746</v>
      </c>
      <c r="L61" s="3">
        <f t="shared" si="62"/>
        <v>5167.4130478407251</v>
      </c>
      <c r="M61" s="3">
        <f t="shared" si="62"/>
        <v>7088.7720421681424</v>
      </c>
      <c r="N61" s="3">
        <f t="shared" si="62"/>
        <v>8602.6073823480656</v>
      </c>
      <c r="O61" s="3"/>
    </row>
    <row r="62" spans="1:15" x14ac:dyDescent="0.2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/>
      <c r="K62" s="3"/>
      <c r="L62" s="3"/>
      <c r="M62" s="3"/>
      <c r="N62" s="3"/>
      <c r="O62" s="3"/>
    </row>
    <row r="63" spans="1:15" x14ac:dyDescent="0.2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2">
      <c r="A64" s="27" t="s">
        <v>183</v>
      </c>
      <c r="B64" s="26">
        <f>B59+B61+B63+B62</f>
        <v>-2790</v>
      </c>
      <c r="C64" s="26">
        <f t="shared" ref="C64:N64" si="63">C59+C61+C63+C62</f>
        <v>-2671</v>
      </c>
      <c r="D64" s="26">
        <f t="shared" si="63"/>
        <v>-1942</v>
      </c>
      <c r="E64" s="26">
        <f t="shared" si="63"/>
        <v>-4835</v>
      </c>
      <c r="F64" s="26">
        <f t="shared" si="63"/>
        <v>-5293</v>
      </c>
      <c r="G64" s="26">
        <f t="shared" si="63"/>
        <v>2491</v>
      </c>
      <c r="H64" s="26">
        <f t="shared" si="63"/>
        <v>-1459</v>
      </c>
      <c r="I64" s="26">
        <f t="shared" si="63"/>
        <v>-4836</v>
      </c>
      <c r="J64" s="26">
        <f t="shared" si="63"/>
        <v>-173.55480692514448</v>
      </c>
      <c r="K64" s="26">
        <f t="shared" si="63"/>
        <v>648.42484381745953</v>
      </c>
      <c r="L64" s="26">
        <f t="shared" si="63"/>
        <v>1853.1326728407244</v>
      </c>
      <c r="M64" s="26">
        <f t="shared" si="63"/>
        <v>3608.7776484181413</v>
      </c>
      <c r="N64" s="26">
        <f t="shared" si="63"/>
        <v>4948.6132689105643</v>
      </c>
      <c r="O64" s="41"/>
    </row>
    <row r="65" spans="1:15" x14ac:dyDescent="0.2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2">
      <c r="A66" s="27" t="s">
        <v>185</v>
      </c>
      <c r="B66" s="26">
        <f>B55+B58+B64+B65</f>
        <v>1685</v>
      </c>
      <c r="C66" s="26">
        <f t="shared" ref="C66:H66" si="64">C58+C64+C65+C55</f>
        <v>-644</v>
      </c>
      <c r="D66" s="26">
        <f t="shared" si="64"/>
        <v>768</v>
      </c>
      <c r="E66" s="26">
        <f t="shared" si="64"/>
        <v>566</v>
      </c>
      <c r="F66" s="26">
        <v>217</v>
      </c>
      <c r="G66" s="26">
        <f t="shared" si="64"/>
        <v>4022</v>
      </c>
      <c r="H66" s="26">
        <f t="shared" si="64"/>
        <v>1834</v>
      </c>
      <c r="I66" s="26">
        <f>I58+I64+I65+I55</f>
        <v>-1025</v>
      </c>
      <c r="J66" s="26">
        <f>J58+J64+J65+J55</f>
        <v>7097.4499230522351</v>
      </c>
      <c r="K66" s="26">
        <f>K58+K64+K65+K55</f>
        <v>9466.8810360546322</v>
      </c>
      <c r="L66" s="26">
        <f>L58+L64+L65+L55</f>
        <v>12073.931384602918</v>
      </c>
      <c r="M66" s="26">
        <f>M58+M64+M65+N55</f>
        <v>8979.934818254691</v>
      </c>
      <c r="N66" s="26">
        <f>N58+N64+N65+O55</f>
        <v>3408.5873977542205</v>
      </c>
      <c r="O66" s="41"/>
    </row>
    <row r="67" spans="1:15" x14ac:dyDescent="0.2">
      <c r="A67" t="s">
        <v>186</v>
      </c>
      <c r="B67" s="3">
        <f>Historicals!B99</f>
        <v>2220</v>
      </c>
      <c r="C67" s="3">
        <f>B68</f>
        <v>3905</v>
      </c>
      <c r="D67" s="3">
        <f t="shared" ref="D67:I67" si="65">C68</f>
        <v>3261</v>
      </c>
      <c r="E67" s="3">
        <f t="shared" si="65"/>
        <v>4029</v>
      </c>
      <c r="F67" s="3">
        <f t="shared" si="65"/>
        <v>4595</v>
      </c>
      <c r="G67" s="3">
        <f t="shared" si="65"/>
        <v>4812</v>
      </c>
      <c r="H67" s="3">
        <f t="shared" si="65"/>
        <v>8834</v>
      </c>
      <c r="I67" s="3">
        <f t="shared" si="65"/>
        <v>10668</v>
      </c>
      <c r="J67" s="3">
        <f t="shared" ref="J67" si="66">I68</f>
        <v>9643</v>
      </c>
      <c r="K67" s="3">
        <f t="shared" ref="K67" si="67">J68</f>
        <v>16740.449923052234</v>
      </c>
      <c r="L67" s="3">
        <f t="shared" ref="L67" si="68">K68</f>
        <v>26207.330959106868</v>
      </c>
      <c r="M67" s="3">
        <f t="shared" ref="M67" si="69">L68</f>
        <v>38281.262343709786</v>
      </c>
      <c r="N67" s="3">
        <f t="shared" ref="N67" si="70">M68</f>
        <v>47261.197161964476</v>
      </c>
      <c r="O67" s="3"/>
    </row>
    <row r="68" spans="1:15" ht="16" thickBot="1" x14ac:dyDescent="0.25">
      <c r="A68" s="6" t="s">
        <v>187</v>
      </c>
      <c r="B68" s="7">
        <f>B66+B67</f>
        <v>3905</v>
      </c>
      <c r="C68" s="7">
        <f t="shared" ref="C68:N68" si="71">C66+C67</f>
        <v>3261</v>
      </c>
      <c r="D68" s="7">
        <f t="shared" si="71"/>
        <v>4029</v>
      </c>
      <c r="E68" s="7">
        <f t="shared" si="71"/>
        <v>4595</v>
      </c>
      <c r="F68" s="7">
        <f t="shared" si="71"/>
        <v>4812</v>
      </c>
      <c r="G68" s="7">
        <f t="shared" si="71"/>
        <v>8834</v>
      </c>
      <c r="H68" s="7">
        <f t="shared" si="71"/>
        <v>10668</v>
      </c>
      <c r="I68" s="7">
        <f t="shared" si="71"/>
        <v>9643</v>
      </c>
      <c r="J68" s="7">
        <f t="shared" si="71"/>
        <v>16740.449923052234</v>
      </c>
      <c r="K68" s="7">
        <f t="shared" si="71"/>
        <v>26207.330959106868</v>
      </c>
      <c r="L68" s="7">
        <f t="shared" si="71"/>
        <v>38281.262343709786</v>
      </c>
      <c r="M68" s="7">
        <f t="shared" si="71"/>
        <v>47261.197161964476</v>
      </c>
      <c r="N68" s="7">
        <f t="shared" si="71"/>
        <v>50669.784559718697</v>
      </c>
      <c r="O68" s="41"/>
    </row>
    <row r="69" spans="1:15" ht="16" thickTop="1" x14ac:dyDescent="0.2">
      <c r="A69" s="60" t="s">
        <v>168</v>
      </c>
      <c r="B69" s="83">
        <f t="shared" ref="B69:N69" si="72">+B68-B21</f>
        <v>53</v>
      </c>
      <c r="C69" s="83">
        <f t="shared" si="72"/>
        <v>123</v>
      </c>
      <c r="D69" s="83">
        <f t="shared" si="72"/>
        <v>221</v>
      </c>
      <c r="E69" s="83">
        <f t="shared" si="72"/>
        <v>346</v>
      </c>
      <c r="F69" s="83">
        <f t="shared" si="72"/>
        <v>346</v>
      </c>
      <c r="G69" s="83">
        <f t="shared" si="72"/>
        <v>486</v>
      </c>
      <c r="H69" s="83">
        <f t="shared" si="72"/>
        <v>779</v>
      </c>
      <c r="I69" s="83">
        <f t="shared" si="72"/>
        <v>1069</v>
      </c>
      <c r="J69" s="83">
        <f t="shared" si="72"/>
        <v>0</v>
      </c>
      <c r="K69" s="83">
        <f t="shared" si="72"/>
        <v>0</v>
      </c>
      <c r="L69" s="83">
        <f t="shared" si="72"/>
        <v>0</v>
      </c>
      <c r="M69" s="83">
        <f t="shared" si="72"/>
        <v>0</v>
      </c>
      <c r="N69" s="83">
        <f t="shared" si="72"/>
        <v>0</v>
      </c>
      <c r="O69" s="41"/>
    </row>
    <row r="70" spans="1:15" x14ac:dyDescent="0.2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73">J70</f>
        <v>6653</v>
      </c>
      <c r="L70" s="48">
        <f t="shared" si="73"/>
        <v>6653</v>
      </c>
      <c r="M70" s="48">
        <f t="shared" si="73"/>
        <v>6653</v>
      </c>
      <c r="N70" s="48">
        <f t="shared" si="73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katerina stylianaki</cp:lastModifiedBy>
  <dcterms:created xsi:type="dcterms:W3CDTF">2020-05-20T17:26:08Z</dcterms:created>
  <dcterms:modified xsi:type="dcterms:W3CDTF">2024-02-05T09:20:16Z</dcterms:modified>
</cp:coreProperties>
</file>