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aymanjameel/Desktop/"/>
    </mc:Choice>
  </mc:AlternateContent>
  <xr:revisionPtr revIDLastSave="0" documentId="13_ncr:1_{72A9C9E8-97E6-B04C-812E-D129F668D2FA}" xr6:coauthVersionLast="47" xr6:coauthVersionMax="47" xr10:uidLastSave="{00000000-0000-0000-0000-000000000000}"/>
  <bookViews>
    <workbookView xWindow="960" yWindow="500" windowWidth="27840" windowHeight="1608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E5" i="3"/>
  <c r="F5" i="3"/>
  <c r="G5" i="3"/>
  <c r="H5" i="3"/>
  <c r="I5" i="3"/>
  <c r="C5" i="3"/>
  <c r="B5" i="3"/>
  <c r="C3" i="3"/>
  <c r="D3" i="3"/>
  <c r="E3" i="3"/>
  <c r="F3" i="3"/>
  <c r="G3" i="3"/>
  <c r="H3" i="3"/>
  <c r="I3" i="3"/>
  <c r="B3" i="3"/>
  <c r="E59" i="3"/>
  <c r="F59" i="3"/>
  <c r="G59" i="3"/>
  <c r="H59" i="3"/>
  <c r="I59" i="3"/>
  <c r="D59" i="3"/>
  <c r="C59" i="3"/>
  <c r="B59" i="3"/>
  <c r="B60" i="3" s="1"/>
  <c r="C68" i="3"/>
  <c r="D68" i="3"/>
  <c r="E68" i="3"/>
  <c r="F69" i="3" s="1"/>
  <c r="F68" i="3"/>
  <c r="G68" i="3"/>
  <c r="H68" i="3"/>
  <c r="I68" i="3"/>
  <c r="I14" i="3" s="1"/>
  <c r="I15" i="3" s="1"/>
  <c r="B68" i="3"/>
  <c r="B14" i="3" s="1"/>
  <c r="C65" i="3"/>
  <c r="D65" i="3"/>
  <c r="E65" i="3"/>
  <c r="F65" i="3"/>
  <c r="G66" i="3" s="1"/>
  <c r="G65" i="3"/>
  <c r="G11" i="3" s="1"/>
  <c r="H65" i="3"/>
  <c r="H66" i="3" s="1"/>
  <c r="I65" i="3"/>
  <c r="I11" i="3" s="1"/>
  <c r="B65" i="3"/>
  <c r="D62" i="3"/>
  <c r="D8" i="3" s="1"/>
  <c r="E62" i="3"/>
  <c r="F62" i="3"/>
  <c r="G62" i="3"/>
  <c r="H62" i="3"/>
  <c r="I62" i="3"/>
  <c r="C62" i="3"/>
  <c r="B62" i="3"/>
  <c r="C55" i="3"/>
  <c r="C56" i="3" s="1"/>
  <c r="C58" i="3" s="1"/>
  <c r="D55" i="3"/>
  <c r="D56" i="3" s="1"/>
  <c r="D58" i="3" s="1"/>
  <c r="E55" i="3"/>
  <c r="F55" i="3"/>
  <c r="G55" i="3"/>
  <c r="G56" i="3" s="1"/>
  <c r="G58" i="3" s="1"/>
  <c r="H55" i="3"/>
  <c r="I55" i="3"/>
  <c r="I56" i="3" s="1"/>
  <c r="I58" i="3" s="1"/>
  <c r="B55" i="3"/>
  <c r="C51" i="3"/>
  <c r="D51" i="3"/>
  <c r="E51" i="3"/>
  <c r="F51" i="3"/>
  <c r="F52" i="3" s="1"/>
  <c r="F54" i="3" s="1"/>
  <c r="G51" i="3"/>
  <c r="G45" i="3" s="1"/>
  <c r="H51" i="3"/>
  <c r="H45" i="3" s="1"/>
  <c r="H46" i="3" s="1"/>
  <c r="I51" i="3"/>
  <c r="I52" i="3" s="1"/>
  <c r="I54" i="3" s="1"/>
  <c r="B51" i="3"/>
  <c r="B52" i="3" s="1"/>
  <c r="B54" i="3" s="1"/>
  <c r="G47" i="3"/>
  <c r="H47" i="3"/>
  <c r="I47" i="3"/>
  <c r="D47" i="3"/>
  <c r="E47" i="3"/>
  <c r="F47" i="3"/>
  <c r="C47" i="3"/>
  <c r="B47" i="3"/>
  <c r="C32" i="3"/>
  <c r="D32" i="3"/>
  <c r="E32" i="3"/>
  <c r="F32" i="3"/>
  <c r="G32" i="3"/>
  <c r="H32" i="3"/>
  <c r="I32" i="3"/>
  <c r="B32" i="3"/>
  <c r="E45" i="3"/>
  <c r="B45" i="3"/>
  <c r="B46" i="3" s="1"/>
  <c r="C18" i="3"/>
  <c r="D18" i="3"/>
  <c r="E18" i="3"/>
  <c r="F18" i="3"/>
  <c r="G18" i="3"/>
  <c r="G64" i="3" s="1"/>
  <c r="H18" i="3"/>
  <c r="H64" i="3" s="1"/>
  <c r="I18" i="3"/>
  <c r="I64" i="3" s="1"/>
  <c r="B18" i="3"/>
  <c r="C14" i="3"/>
  <c r="D14" i="3"/>
  <c r="F14" i="3"/>
  <c r="G14" i="3"/>
  <c r="G15" i="3" s="1"/>
  <c r="H14" i="3"/>
  <c r="H15" i="3" s="1"/>
  <c r="C11" i="3"/>
  <c r="D11" i="3"/>
  <c r="E11" i="3"/>
  <c r="E12" i="3" s="1"/>
  <c r="B11" i="3"/>
  <c r="C8" i="3"/>
  <c r="E8" i="3"/>
  <c r="F8" i="3"/>
  <c r="G8" i="3"/>
  <c r="H8" i="3"/>
  <c r="I8" i="3"/>
  <c r="B8" i="3"/>
  <c r="B9" i="3" s="1"/>
  <c r="B35" i="3"/>
  <c r="F9" i="3"/>
  <c r="D12" i="3"/>
  <c r="D70" i="3"/>
  <c r="C70" i="3"/>
  <c r="B70" i="3"/>
  <c r="H69" i="3"/>
  <c r="G69" i="3"/>
  <c r="D69" i="3"/>
  <c r="C69" i="3"/>
  <c r="B69" i="3"/>
  <c r="E67" i="3"/>
  <c r="D67" i="3"/>
  <c r="C67" i="3"/>
  <c r="B67" i="3"/>
  <c r="E66" i="3"/>
  <c r="D66" i="3"/>
  <c r="C66" i="3"/>
  <c r="B66" i="3"/>
  <c r="E64" i="3"/>
  <c r="C64" i="3"/>
  <c r="B64" i="3"/>
  <c r="I63" i="3"/>
  <c r="H63" i="3"/>
  <c r="G63" i="3"/>
  <c r="F63" i="3"/>
  <c r="C63" i="3"/>
  <c r="B63" i="3"/>
  <c r="H56" i="3"/>
  <c r="H58" i="3" s="1"/>
  <c r="F56" i="3"/>
  <c r="F58" i="3" s="1"/>
  <c r="B56" i="3"/>
  <c r="B58" i="3" s="1"/>
  <c r="D52" i="3"/>
  <c r="D54" i="3" s="1"/>
  <c r="E52" i="3"/>
  <c r="E54" i="3" s="1"/>
  <c r="F50" i="3"/>
  <c r="H50" i="3"/>
  <c r="I48" i="3"/>
  <c r="I50" i="3" s="1"/>
  <c r="C48" i="3"/>
  <c r="C50" i="3" s="1"/>
  <c r="D48" i="3"/>
  <c r="D50" i="3" s="1"/>
  <c r="E48" i="3"/>
  <c r="E50" i="3" s="1"/>
  <c r="F48" i="3"/>
  <c r="G48" i="3"/>
  <c r="G50" i="3" s="1"/>
  <c r="H48" i="3"/>
  <c r="B48" i="3"/>
  <c r="B50" i="3" s="1"/>
  <c r="C60" i="3"/>
  <c r="H60" i="3"/>
  <c r="C52" i="3"/>
  <c r="C54" i="3" s="1"/>
  <c r="H207" i="1"/>
  <c r="G207" i="1"/>
  <c r="F207" i="1"/>
  <c r="E207" i="1"/>
  <c r="D207" i="1"/>
  <c r="H206" i="1"/>
  <c r="G206" i="1"/>
  <c r="F206" i="1"/>
  <c r="E206" i="1"/>
  <c r="D206" i="1"/>
  <c r="H205" i="1"/>
  <c r="G205" i="1"/>
  <c r="F205" i="1"/>
  <c r="H204" i="1"/>
  <c r="G204" i="1"/>
  <c r="F204" i="1"/>
  <c r="H203" i="1"/>
  <c r="G203" i="1"/>
  <c r="F203" i="1"/>
  <c r="H202" i="1"/>
  <c r="G202" i="1"/>
  <c r="F202" i="1"/>
  <c r="H201" i="1"/>
  <c r="G201" i="1"/>
  <c r="F201" i="1"/>
  <c r="E201" i="1"/>
  <c r="D201"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E194" i="1"/>
  <c r="D194" i="1"/>
  <c r="H193" i="1"/>
  <c r="G193" i="1"/>
  <c r="F193" i="1"/>
  <c r="E193" i="1"/>
  <c r="D193" i="1"/>
  <c r="H192" i="1"/>
  <c r="G192" i="1"/>
  <c r="F192" i="1"/>
  <c r="E192" i="1"/>
  <c r="D192" i="1"/>
  <c r="H191" i="1"/>
  <c r="G191" i="1"/>
  <c r="F191" i="1"/>
  <c r="E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G167" i="1"/>
  <c r="F167" i="1"/>
  <c r="E167" i="1"/>
  <c r="D167" i="1"/>
  <c r="C167" i="1"/>
  <c r="B167" i="1"/>
  <c r="B126" i="1"/>
  <c r="B125" i="1"/>
  <c r="B124" i="1"/>
  <c r="B118" i="1"/>
  <c r="B117" i="1"/>
  <c r="B116" i="1"/>
  <c r="I69" i="3" l="1"/>
  <c r="E14" i="3"/>
  <c r="E69" i="3"/>
  <c r="E70" i="3"/>
  <c r="E16" i="3"/>
  <c r="C15" i="3"/>
  <c r="B15" i="3"/>
  <c r="H11" i="3"/>
  <c r="H12" i="3" s="1"/>
  <c r="F66" i="3"/>
  <c r="F67" i="3"/>
  <c r="I66" i="3"/>
  <c r="F11" i="3"/>
  <c r="F12" i="3" s="1"/>
  <c r="C12" i="3"/>
  <c r="F60" i="3"/>
  <c r="I60" i="3"/>
  <c r="B12" i="3"/>
  <c r="E9" i="3"/>
  <c r="D63" i="3"/>
  <c r="D64" i="3"/>
  <c r="E63" i="3"/>
  <c r="D60" i="3"/>
  <c r="D9" i="3"/>
  <c r="D45" i="3"/>
  <c r="D10" i="3" s="1"/>
  <c r="C45" i="3"/>
  <c r="E56" i="3"/>
  <c r="E58" i="3" s="1"/>
  <c r="E46" i="3"/>
  <c r="H52" i="3"/>
  <c r="H54" i="3" s="1"/>
  <c r="G52" i="3"/>
  <c r="G54" i="3" s="1"/>
  <c r="F45" i="3"/>
  <c r="F46" i="3" s="1"/>
  <c r="I45" i="3"/>
  <c r="I46" i="3" s="1"/>
  <c r="D7" i="3"/>
  <c r="C16" i="3"/>
  <c r="D46" i="3"/>
  <c r="C4" i="3"/>
  <c r="C46" i="3"/>
  <c r="I13" i="3"/>
  <c r="H4" i="3"/>
  <c r="I67" i="3"/>
  <c r="F70" i="3"/>
  <c r="I70" i="3"/>
  <c r="F64" i="3"/>
  <c r="E13" i="3"/>
  <c r="I61" i="3"/>
  <c r="G16" i="3"/>
  <c r="G10" i="3"/>
  <c r="C61" i="3"/>
  <c r="G67" i="3"/>
  <c r="E4" i="3"/>
  <c r="H67" i="3"/>
  <c r="B61" i="3"/>
  <c r="E61" i="3"/>
  <c r="E10" i="3"/>
  <c r="I12" i="3"/>
  <c r="E7" i="3"/>
  <c r="G61" i="3"/>
  <c r="G70" i="3"/>
  <c r="G13" i="3"/>
  <c r="H61" i="3"/>
  <c r="H70" i="3"/>
  <c r="C9" i="3"/>
  <c r="D15" i="3"/>
  <c r="D16" i="3"/>
  <c r="H9" i="3"/>
  <c r="G9" i="3"/>
  <c r="G7" i="3"/>
  <c r="D6" i="3"/>
  <c r="I9" i="3"/>
  <c r="D13" i="3"/>
  <c r="G100" i="1"/>
  <c r="F100" i="1"/>
  <c r="E100" i="1"/>
  <c r="D100" i="1"/>
  <c r="C100" i="1"/>
  <c r="B100" i="1"/>
  <c r="E15" i="3" l="1"/>
  <c r="F15" i="3"/>
  <c r="G6" i="3"/>
  <c r="G60" i="3"/>
  <c r="F61" i="3"/>
  <c r="G12" i="3"/>
  <c r="D61" i="3"/>
  <c r="E60" i="3"/>
  <c r="E6" i="3"/>
  <c r="I16" i="3"/>
  <c r="F16" i="3"/>
  <c r="B13" i="3"/>
  <c r="B16" i="3"/>
  <c r="C13" i="3"/>
  <c r="D4" i="3"/>
  <c r="C10" i="3"/>
  <c r="C7" i="3"/>
  <c r="G46" i="3"/>
  <c r="H7" i="3"/>
  <c r="H10" i="3"/>
  <c r="H13" i="3"/>
  <c r="G4" i="3"/>
  <c r="F10" i="3"/>
  <c r="F7" i="3"/>
  <c r="F4" i="3"/>
  <c r="B10" i="3"/>
  <c r="B4" i="3"/>
  <c r="I4" i="3"/>
  <c r="H16" i="3"/>
  <c r="I10" i="3"/>
  <c r="I7" i="3"/>
  <c r="B7" i="3"/>
  <c r="B6" i="3"/>
  <c r="C6" i="3"/>
  <c r="H6" i="3"/>
  <c r="F6" i="3"/>
  <c r="I6" i="3"/>
  <c r="A17" i="3"/>
  <c r="A44" i="3"/>
  <c r="H41" i="3"/>
  <c r="I42" i="3" s="1"/>
  <c r="G41" i="3"/>
  <c r="F41" i="3"/>
  <c r="E41" i="3"/>
  <c r="D41" i="3"/>
  <c r="C41" i="3"/>
  <c r="B41" i="3"/>
  <c r="I41" i="3"/>
  <c r="I35" i="3"/>
  <c r="H35" i="3"/>
  <c r="G35" i="3"/>
  <c r="F35" i="3"/>
  <c r="E35" i="3"/>
  <c r="D35" i="3"/>
  <c r="C35" i="3"/>
  <c r="H38" i="3"/>
  <c r="I39" i="3" s="1"/>
  <c r="G38" i="3"/>
  <c r="F38" i="3"/>
  <c r="G39" i="3" s="1"/>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B23" i="3" s="1"/>
  <c r="C20" i="3"/>
  <c r="D20" i="3"/>
  <c r="E20" i="3"/>
  <c r="F20" i="3"/>
  <c r="G20" i="3"/>
  <c r="H20" i="3"/>
  <c r="I20" i="3"/>
  <c r="I21" i="3" s="1"/>
  <c r="I23" i="3" s="1"/>
  <c r="J1" i="3"/>
  <c r="K1" i="3" s="1"/>
  <c r="L1" i="3" s="1"/>
  <c r="M1" i="3" s="1"/>
  <c r="N1" i="3" s="1"/>
  <c r="H1" i="3"/>
  <c r="G1" i="3" s="1"/>
  <c r="F1" i="3" s="1"/>
  <c r="E1" i="3" s="1"/>
  <c r="D1" i="3" s="1"/>
  <c r="C1" i="3" s="1"/>
  <c r="B1" i="3" s="1"/>
  <c r="F13" i="3" l="1"/>
  <c r="H39" i="3"/>
  <c r="B31" i="3"/>
  <c r="H21" i="3"/>
  <c r="C21" i="3"/>
  <c r="C23" i="3" s="1"/>
  <c r="E21" i="3"/>
  <c r="E23" i="3" s="1"/>
  <c r="H25" i="3"/>
  <c r="H27" i="3" s="1"/>
  <c r="H29" i="3"/>
  <c r="H31" i="3" s="1"/>
  <c r="H23" i="3"/>
  <c r="G36" i="3"/>
  <c r="G42" i="3"/>
  <c r="H42" i="3"/>
  <c r="E36" i="3"/>
  <c r="E42" i="3"/>
  <c r="I25" i="3"/>
  <c r="I27" i="3" s="1"/>
  <c r="I29" i="3"/>
  <c r="I31" i="3" s="1"/>
  <c r="F39" i="3"/>
  <c r="F42" i="3"/>
  <c r="C25" i="3"/>
  <c r="C27" i="3" s="1"/>
  <c r="D29" i="3"/>
  <c r="D31" i="3" s="1"/>
  <c r="E25" i="3"/>
  <c r="E27" i="3" s="1"/>
  <c r="F29" i="3"/>
  <c r="F31" i="3" s="1"/>
  <c r="B33" i="3"/>
  <c r="C29" i="3"/>
  <c r="C31" i="3" s="1"/>
  <c r="D25" i="3"/>
  <c r="D27" i="3" s="1"/>
  <c r="G21" i="3"/>
  <c r="G23" i="3" s="1"/>
  <c r="E29" i="3"/>
  <c r="E31" i="3" s="1"/>
  <c r="F25" i="3"/>
  <c r="F27" i="3" s="1"/>
  <c r="D21" i="3"/>
  <c r="D23" i="3" s="1"/>
  <c r="G25" i="3"/>
  <c r="G27" i="3" s="1"/>
  <c r="G29" i="3"/>
  <c r="G31" i="3" s="1"/>
  <c r="F21" i="3"/>
  <c r="F23" i="3" s="1"/>
  <c r="F36" i="3"/>
  <c r="D36" i="3"/>
  <c r="D39" i="3"/>
  <c r="D42" i="3"/>
  <c r="E39" i="3"/>
  <c r="I36" i="3"/>
  <c r="H36" i="3"/>
  <c r="B36" i="3"/>
  <c r="B39" i="3"/>
  <c r="B42" i="3"/>
  <c r="C36" i="3"/>
  <c r="C39" i="3"/>
  <c r="C42"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I168" i="1" s="1"/>
  <c r="I169" i="1" s="1"/>
  <c r="H165" i="1"/>
  <c r="H167" i="1" s="1"/>
  <c r="H168" i="1" s="1"/>
  <c r="H169" i="1" s="1"/>
  <c r="G165" i="1"/>
  <c r="F165" i="1"/>
  <c r="E165" i="1"/>
  <c r="D165" i="1"/>
  <c r="C165" i="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G33" i="3" l="1"/>
  <c r="C33" i="3"/>
  <c r="D33" i="3"/>
  <c r="B168" i="1"/>
  <c r="B169" i="1" s="1"/>
  <c r="F33" i="3"/>
  <c r="H33" i="3"/>
  <c r="E33" i="3"/>
  <c r="I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34" i="3" s="1"/>
  <c r="G111" i="1"/>
  <c r="F111" i="1"/>
  <c r="F34" i="3" s="1"/>
  <c r="E111" i="1"/>
  <c r="D111" i="1"/>
  <c r="C111" i="1"/>
  <c r="C34" i="3" s="1"/>
  <c r="B111" i="1"/>
  <c r="I111" i="1"/>
  <c r="I143" i="1"/>
  <c r="I146" i="1" s="1"/>
  <c r="H143" i="1"/>
  <c r="H146" i="1" s="1"/>
  <c r="G143" i="1"/>
  <c r="G146" i="1" s="1"/>
  <c r="F143" i="1"/>
  <c r="F146" i="1" s="1"/>
  <c r="E143" i="1"/>
  <c r="E146" i="1" s="1"/>
  <c r="D143" i="1"/>
  <c r="D146" i="1" s="1"/>
  <c r="C143" i="1"/>
  <c r="C146" i="1" s="1"/>
  <c r="B143" i="1"/>
  <c r="B146" i="1" s="1"/>
  <c r="F43" i="3" l="1"/>
  <c r="F19" i="3"/>
  <c r="F40" i="3"/>
  <c r="F37" i="3"/>
  <c r="G40" i="3"/>
  <c r="G19" i="3"/>
  <c r="G43" i="3"/>
  <c r="G37" i="3"/>
  <c r="I19" i="3"/>
  <c r="I43" i="3"/>
  <c r="I40" i="3"/>
  <c r="I34" i="3"/>
  <c r="I37" i="3"/>
  <c r="E19" i="3"/>
  <c r="E43" i="3"/>
  <c r="E40" i="3"/>
  <c r="E37" i="3"/>
  <c r="B19" i="3"/>
  <c r="B40" i="3"/>
  <c r="B37" i="3"/>
  <c r="B34" i="3"/>
  <c r="B43" i="3"/>
  <c r="G34" i="3"/>
  <c r="D19" i="3"/>
  <c r="D43" i="3"/>
  <c r="D37" i="3"/>
  <c r="D34" i="3"/>
  <c r="D40" i="3"/>
  <c r="E34" i="3"/>
  <c r="H43" i="3"/>
  <c r="H19" i="3"/>
  <c r="H40" i="3"/>
  <c r="H37" i="3"/>
  <c r="C19" i="3"/>
  <c r="C40" i="3"/>
  <c r="C43" i="3"/>
  <c r="C37" i="3"/>
  <c r="H128" i="1"/>
  <c r="H135" i="1" s="1"/>
  <c r="H136" i="1" s="1"/>
  <c r="C128" i="1"/>
  <c r="I128" i="1"/>
  <c r="E128" i="1"/>
  <c r="F128" i="1"/>
  <c r="D128" i="1"/>
  <c r="B128" i="1"/>
  <c r="B135" i="1" s="1"/>
  <c r="G128" i="1"/>
  <c r="E135" i="1" l="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C10" i="1" s="1"/>
  <c r="B4" i="1"/>
  <c r="B10" i="1" s="1"/>
  <c r="I4" i="1"/>
  <c r="D10" i="1" l="1"/>
  <c r="I10" i="1"/>
  <c r="G59" i="1"/>
  <c r="C59" i="1"/>
  <c r="C60" i="1" s="1"/>
  <c r="D59" i="1"/>
  <c r="D60" i="1" s="1"/>
  <c r="E59" i="1"/>
  <c r="E60" i="1" s="1"/>
  <c r="F59" i="1"/>
  <c r="F60" i="1" s="1"/>
  <c r="H59" i="1"/>
  <c r="H60" i="1" s="1"/>
  <c r="E10" i="1"/>
  <c r="E12" i="1" s="1"/>
  <c r="E20" i="1" s="1"/>
  <c r="F12" i="1"/>
  <c r="F20" i="1" s="1"/>
  <c r="F147" i="1"/>
  <c r="H12" i="1"/>
  <c r="H20" i="1" s="1"/>
  <c r="H147" i="1"/>
  <c r="I12" i="1"/>
  <c r="I20" i="1" s="1"/>
  <c r="I147" i="1"/>
  <c r="B12" i="1"/>
  <c r="B20" i="1" s="1"/>
  <c r="B147" i="1"/>
  <c r="C12" i="1"/>
  <c r="C20" i="1" s="1"/>
  <c r="C147" i="1"/>
  <c r="D12" i="1"/>
  <c r="D20" i="1" s="1"/>
  <c r="D147" i="1"/>
  <c r="E98" i="1"/>
  <c r="D98" i="1"/>
  <c r="C98" i="1"/>
  <c r="B98" i="1"/>
  <c r="F98" i="1"/>
  <c r="G98" i="1"/>
  <c r="B60" i="1"/>
  <c r="G10" i="1"/>
  <c r="I59" i="1"/>
  <c r="I60" i="1" s="1"/>
  <c r="G60" i="1"/>
  <c r="E147" i="1" l="1"/>
  <c r="H64" i="1"/>
  <c r="H76" i="1" s="1"/>
  <c r="H98" i="1" s="1"/>
  <c r="H100" i="1" s="1"/>
  <c r="H101" i="1" s="1"/>
  <c r="I64" i="1"/>
  <c r="I76" i="1" s="1"/>
  <c r="I98" i="1" s="1"/>
  <c r="G12" i="1"/>
  <c r="G20" i="1" s="1"/>
  <c r="G147" i="1"/>
  <c r="I99" i="1" l="1"/>
  <c r="I100" i="1" s="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<sst xmlns="http://schemas.openxmlformats.org/spreadsheetml/2006/main" count="319" uniqueCount="158">
  <si>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</si>
  <si>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</si>
  <si>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</si>
  <si>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</si>
  <si>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</si>
  <si>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</si>
  <si>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</si>
  <si>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</si>
  <si>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</si>
  <si>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</si>
  <si>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</si>
  <si>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</si>
  <si>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</si>
  <si>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</si>
  <si>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</si>
  <si>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</si>
  <si>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</si>
  <si>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</si>
  <si>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</si>
  <si>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</si>
  <si>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</si>
  <si>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</si>
  <si>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</si>
  <si>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</si>
  <si>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</si>
  <si>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</si>
  <si>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</si>
  <si>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</si>
  <si>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</si>
  <si>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</si>
  <si>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</si>
  <si>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</si>
  <si>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</si>
  <si>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</si>
  <si>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</si>
  <si>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</si>
  <si>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</si>
  <si>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</si>
  <si>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</si>
  <si>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</si>
  <si>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</si>
  <si>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</si>
  <si>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</si>
  <si>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</si>
  <si>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</si>
  <si>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</si>
  <si>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</si>
  <si>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</si>
  <si>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</si>
  <si>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</si>
  <si>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</si>
  <si>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</si>
  <si>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</si>
  <si>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</si>
  <si>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</si>
  <si>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</si>
  <si>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</si>
  <si>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</si>
  <si>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</si>
  <si>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</si>
  <si>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</si>
  <si>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</si>
  <si>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</si>
  <si>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</si>
  <si>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</si>
  <si>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</si>
  <si>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</si>
  <si>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</si>
  <si>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</si>
  <si>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</si>
  <si>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</si>
  <si>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</si>
  <si>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</si>
  <si>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</si>
  <si>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</si>
  <si>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</si>
  <si>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</si>
  <si>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</si>
  <si>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</si>
  <si>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</si>
  <si>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</si>
  <si>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</si>
  <si>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</si>
  <si>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</si>
  <si>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</si>
  <si>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</si>
  <si>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</si>
  <si>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</si>
  <si>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</si>
  <si>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</si>
  <si>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</si>
  <si>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</si>
  <si>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</si>
  <si>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</si>
  <si>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</si>
  <si>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</si>
  <si>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</si>
  <si>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</si>
  <si>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</si>
  <si>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</si>
  <si>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</si>
  <si>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</si>
  <si>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</si>
  <si>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</si>
  <si>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</si>
  <si>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</si>
  <si>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</si>
  <si>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</si>
  <si>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</si>
  <si>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</si>
  <si>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</si>
  <si>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</si>
  <si>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</si>
  <si>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</si>
  <si>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</si>
  <si>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</si>
  <si>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</si>
  <si>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</si>
  <si>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</si>
  <si>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</si>
  <si>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</si>
  <si>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</si>
  <si>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</si>
  <si>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</si>
  <si>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</si>
  <si>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</si>
  <si>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</si>
  <si>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</si>
  <si>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</si>
  <si>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</si>
  <si>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</si>
  <si>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</si>
  <si>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</si>
  <si>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</si>
  <si>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</si>
  <si>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</si>
  <si>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</si>
  <si>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</si>
  <si>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</si>
  <si>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</si>
  <si>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</si>
  <si>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</si>
  <si>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 xml:space="preserve">Disposals of property, plant and equipment </t>
  </si>
  <si>
    <t>Payments on capital lease obligations</t>
  </si>
  <si>
    <t>Excess tax benefits from share-based payment arrangements</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</si>
  <si>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</si>
  <si>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</si>
  <si>
    <t>N/A</t>
  </si>
  <si>
    <r>
      <t xml:space="preserve">Europe, Middle East &amp; Africa </t>
    </r>
    <r>
      <rPr>
        <sz val="11"/>
        <color rgb="FFFF0000"/>
        <rFont val="Calibri (Body)"/>
      </rPr>
      <t>(Europe only for 2015 &amp; 2016)</t>
    </r>
  </si>
  <si>
    <r>
      <t xml:space="preserve">Asia Pacific &amp; Latin America </t>
    </r>
    <r>
      <rPr>
        <sz val="11"/>
        <color rgb="FFFF0000"/>
        <rFont val="Calibri (Body)"/>
      </rPr>
      <t>(Japan &amp; Emerging Markets for 2015 &amp; 2016)</t>
    </r>
  </si>
  <si>
    <r>
      <t xml:space="preserve">Europe, Middle East &amp; Africa </t>
    </r>
    <r>
      <rPr>
        <b/>
        <i/>
        <sz val="10"/>
        <color rgb="FFFF0000"/>
        <rFont val="Calibri (Body)"/>
      </rPr>
      <t xml:space="preserve">(Europe only for 2014 to 2015 AND 2015 to 2016) </t>
    </r>
  </si>
  <si>
    <r>
      <t xml:space="preserve">Asia Pacific &amp; Latin America </t>
    </r>
    <r>
      <rPr>
        <b/>
        <i/>
        <sz val="10"/>
        <color rgb="FFFF0000"/>
        <rFont val="Calibri (Body)"/>
      </rPr>
      <t>(Japan &amp; Emerging Markets for 2014 to 2015 AND 2015 to 2016)</t>
    </r>
  </si>
  <si>
    <t>Should be the addition of Footwear, Apparel and Equipment</t>
  </si>
  <si>
    <t>Follow the below feedback for the other segments as well</t>
  </si>
  <si>
    <t>Should be the addition of North America+ Europe + China + Asia Pacific &amp; Latin America + Global brands + Converse</t>
  </si>
  <si>
    <t>Feedback</t>
  </si>
  <si>
    <t>Should be the addition of segments linked from below rows in the segment sheet, not from the Historicals sheet</t>
  </si>
  <si>
    <t>Should be the addition of sub-segments linked from below rows in the segment sheet, not from the Historicals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</si>
</sst>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FF0000"/>
      <name val="Calibri (Body)"/>
    </font>
    <font>
      <b/>
      <i/>
      <sz val="10"/>
      <color rgb="FFFF0000"/>
      <name val="Calibri (Body)"/>
    </font>
    <font>
      <b/>
      <sz val="14"/>
      <color theme="0"/>
      <name val="Calibri"/>
      <family val="2"/>
      <scheme val="minor"/>
    </font>
    <font>
      <b/>
      <sz val="9"/>
      <color rgb="FF000000"/>
      <name val="Tahoma"/>
      <family val="2"/>
    </font>
    <font>
      <sz val="9"/>
      <color rgb="FF000000"/>
      <name val="Tahoma"/>
      <family val="2"/>
    </font>
    <font>
      <sz val="11"/>
      <color theme="9"/>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5" fontId="0" fillId="0" borderId="0" xfId="1" applyNumberFormat="1" applyFont="1" applyAlignment="1">
      <alignment horizontal="right"/>
    </xf>
    <xf numFmtId="165" fontId="0" fillId="0" borderId="0" xfId="1" applyNumberFormat="1" applyFont="1" applyFill="1"/>
    <xf numFmtId="165" fontId="1" fillId="0" borderId="0" xfId="1" applyNumberFormat="1" applyFont="1"/>
    <xf numFmtId="166" fontId="9" fillId="0" borderId="0" xfId="2" applyNumberFormat="1" applyFont="1" applyFill="1"/>
    <xf numFmtId="43" fontId="0" fillId="0" borderId="0" xfId="0" applyNumberFormat="1"/>
    <xf numFmtId="166" fontId="0" fillId="0" borderId="0" xfId="0" applyNumberFormat="1"/>
    <xf numFmtId="165" fontId="2" fillId="7" borderId="2" xfId="1" applyNumberFormat="1" applyFont="1" applyFill="1" applyBorder="1"/>
    <xf numFmtId="165" fontId="2" fillId="7" borderId="0" xfId="1" applyNumberFormat="1" applyFont="1" applyFill="1"/>
    <xf numFmtId="0" fontId="14" fillId="2" borderId="0" xfId="0" applyFont="1" applyFill="1" applyAlignment="1">
      <alignment horizontal="center"/>
    </xf>
    <xf numFmtId="0" fontId="17" fillId="0" borderId="0" xfId="0" applyFont="1"/>
    <xf numFmtId="3" fontId="2" fillId="7" borderId="0" xfId="0"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138</v>
      </c>
    </row>
    <row r="3" spans="1:1" ht="16" x14ac:dyDescent="0.2">
      <c r="A3" s="20" t="s">
        <v>139</v>
      </c>
    </row>
    <row r="4" spans="1:1" ht="16" x14ac:dyDescent="0.2">
      <c r="A4" s="38" t="s">
        <v>20</v>
      </c>
    </row>
    <row r="5" spans="1:1" ht="16" x14ac:dyDescent="0.2">
      <c r="A5" s="19" t="s">
        <v>140</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6" activePane="bottomLeft" state="frozen"/>
      <selection pane="bottomLeft" activeCell="I138" sqref="I138"/>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1724</v>
      </c>
      <c r="C17" s="8">
        <v>1698</v>
      </c>
      <c r="D17" s="8">
        <v>1658</v>
      </c>
      <c r="E17" s="8">
        <v>1624</v>
      </c>
      <c r="F17" s="8">
        <v>1580</v>
      </c>
      <c r="G17" s="8">
        <v>1558</v>
      </c>
      <c r="H17" s="8">
        <v>1573</v>
      </c>
      <c r="I17" s="8">
        <v>1578.8</v>
      </c>
    </row>
    <row r="18" spans="1:9" x14ac:dyDescent="0.2">
      <c r="A18" s="2" t="s">
        <v>7</v>
      </c>
      <c r="B18" s="8">
        <v>1769</v>
      </c>
      <c r="C18" s="8">
        <v>1743</v>
      </c>
      <c r="D18" s="8">
        <v>1692</v>
      </c>
      <c r="E18" s="8">
        <v>1659</v>
      </c>
      <c r="F18" s="8">
        <v>1618</v>
      </c>
      <c r="G18" s="8">
        <v>1591</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v>0</v>
      </c>
      <c r="C32" s="3">
        <v>0</v>
      </c>
      <c r="D32" s="3">
        <v>0</v>
      </c>
      <c r="E32" s="3">
        <v>0</v>
      </c>
      <c r="F32" s="3">
        <v>0</v>
      </c>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v>0</v>
      </c>
      <c r="C47" s="3">
        <v>0</v>
      </c>
      <c r="D47" s="3">
        <v>0</v>
      </c>
      <c r="E47" s="3">
        <v>0</v>
      </c>
      <c r="F47" s="3">
        <v>0</v>
      </c>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v>0</v>
      </c>
      <c r="C50" s="3">
        <v>0</v>
      </c>
      <c r="D50" s="3">
        <v>0</v>
      </c>
      <c r="E50" s="3">
        <v>0</v>
      </c>
      <c r="F50" s="3">
        <v>0</v>
      </c>
      <c r="G50" s="3">
        <v>0</v>
      </c>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v>0</v>
      </c>
      <c r="C53" s="3">
        <v>0</v>
      </c>
      <c r="D53" s="3">
        <v>0</v>
      </c>
      <c r="E53" s="3">
        <v>0</v>
      </c>
      <c r="F53" s="3">
        <v>0</v>
      </c>
      <c r="G53" s="3">
        <v>0</v>
      </c>
      <c r="H53" s="3">
        <v>0</v>
      </c>
      <c r="I53" s="3">
        <v>0</v>
      </c>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-364</v>
      </c>
      <c r="E75" s="3">
        <v>1515</v>
      </c>
      <c r="F75" s="3">
        <v>1525</v>
      </c>
      <c r="G75" s="3">
        <v>24</v>
      </c>
      <c r="H75" s="3">
        <v>1326</v>
      </c>
      <c r="I75" s="3">
        <v>1365</v>
      </c>
    </row>
    <row r="76" spans="1:9" x14ac:dyDescent="0.2">
      <c r="A76" s="25" t="s">
        <v>75</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141</v>
      </c>
      <c r="B81" s="3">
        <v>-150</v>
      </c>
      <c r="C81" s="3">
        <v>150</v>
      </c>
      <c r="D81" s="3">
        <v>0</v>
      </c>
      <c r="E81" s="3">
        <v>0</v>
      </c>
      <c r="F81" s="3">
        <v>0</v>
      </c>
      <c r="G81" s="3">
        <v>0</v>
      </c>
      <c r="H81" s="3">
        <v>0</v>
      </c>
      <c r="I81" s="3">
        <v>0</v>
      </c>
    </row>
    <row r="82" spans="1:9" x14ac:dyDescent="0.2">
      <c r="A82" s="2" t="s">
        <v>14</v>
      </c>
      <c r="B82" s="3">
        <v>-963</v>
      </c>
      <c r="C82" s="3">
        <v>-1143</v>
      </c>
      <c r="D82" s="3">
        <v>-1105</v>
      </c>
      <c r="E82" s="3">
        <v>-1028</v>
      </c>
      <c r="F82" s="3">
        <v>-1119</v>
      </c>
      <c r="G82" s="3">
        <v>-1086</v>
      </c>
      <c r="H82" s="3">
        <v>-695</v>
      </c>
      <c r="I82" s="3">
        <v>-758</v>
      </c>
    </row>
    <row r="83" spans="1:9" x14ac:dyDescent="0.2">
      <c r="A83" s="2" t="s">
        <v>142</v>
      </c>
      <c r="B83" s="3">
        <v>3</v>
      </c>
      <c r="C83" s="3">
        <v>10</v>
      </c>
      <c r="D83" s="3">
        <v>13</v>
      </c>
      <c r="E83" s="3">
        <v>0</v>
      </c>
      <c r="F83" s="3">
        <v>0</v>
      </c>
      <c r="G83" s="3">
        <v>0</v>
      </c>
      <c r="H83" s="3">
        <v>0</v>
      </c>
      <c r="I83" s="3">
        <v>0</v>
      </c>
    </row>
    <row r="84" spans="1:9" x14ac:dyDescent="0.2">
      <c r="A84" s="2" t="s">
        <v>80</v>
      </c>
      <c r="B84" s="3">
        <v>0</v>
      </c>
      <c r="C84" s="3">
        <v>6</v>
      </c>
      <c r="D84" s="3">
        <v>-34</v>
      </c>
      <c r="E84" s="3">
        <v>-22</v>
      </c>
      <c r="F84" s="3">
        <v>5</v>
      </c>
      <c r="G84" s="3">
        <v>31</v>
      </c>
      <c r="H84" s="3">
        <v>171</v>
      </c>
      <c r="I84" s="3">
        <v>-19</v>
      </c>
    </row>
    <row r="85" spans="1:9" x14ac:dyDescent="0.2">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2">
      <c r="A86" s="1" t="s">
        <v>82</v>
      </c>
      <c r="B86" s="3"/>
      <c r="C86" s="3"/>
      <c r="D86" s="3"/>
      <c r="E86" s="3"/>
      <c r="F86" s="3"/>
      <c r="G86" s="3"/>
      <c r="H86" s="3"/>
      <c r="I86" s="3"/>
    </row>
    <row r="87" spans="1:9" x14ac:dyDescent="0.2">
      <c r="A87" s="2" t="s">
        <v>83</v>
      </c>
      <c r="B87" s="3">
        <v>0</v>
      </c>
      <c r="C87" s="3">
        <v>981</v>
      </c>
      <c r="D87" s="3">
        <v>1482</v>
      </c>
      <c r="E87" s="3">
        <v>0</v>
      </c>
      <c r="F87" s="3">
        <v>0</v>
      </c>
      <c r="G87" s="3">
        <v>6134</v>
      </c>
      <c r="H87" s="3">
        <v>0</v>
      </c>
      <c r="I87" s="3">
        <v>0</v>
      </c>
    </row>
    <row r="88" spans="1:9" x14ac:dyDescent="0.2">
      <c r="A88" s="2" t="s">
        <v>84</v>
      </c>
      <c r="B88" s="3">
        <v>-63</v>
      </c>
      <c r="C88" s="3">
        <v>-67</v>
      </c>
      <c r="D88" s="3">
        <v>327</v>
      </c>
      <c r="E88" s="3">
        <v>13</v>
      </c>
      <c r="F88" s="3">
        <v>-325</v>
      </c>
      <c r="G88" s="3">
        <v>49</v>
      </c>
      <c r="H88" s="3">
        <v>-52</v>
      </c>
      <c r="I88" s="3">
        <v>15</v>
      </c>
    </row>
    <row r="89" spans="1:9" x14ac:dyDescent="0.2">
      <c r="A89" s="2" t="s">
        <v>85</v>
      </c>
      <c r="B89" s="3">
        <v>-7</v>
      </c>
      <c r="C89" s="3">
        <v>-106</v>
      </c>
      <c r="D89" s="3">
        <v>-44</v>
      </c>
      <c r="E89" s="3">
        <v>0</v>
      </c>
      <c r="F89" s="3">
        <v>0</v>
      </c>
      <c r="G89" s="3">
        <v>0</v>
      </c>
      <c r="H89" s="3">
        <v>-197</v>
      </c>
      <c r="I89" s="3">
        <v>0</v>
      </c>
    </row>
    <row r="90" spans="1:9" x14ac:dyDescent="0.2">
      <c r="A90" s="2" t="s">
        <v>143</v>
      </c>
      <c r="B90" s="3">
        <v>-19</v>
      </c>
      <c r="C90" s="3">
        <v>-7</v>
      </c>
      <c r="D90" s="3">
        <v>-17</v>
      </c>
      <c r="E90" s="3">
        <v>0</v>
      </c>
      <c r="F90" s="3">
        <v>0</v>
      </c>
      <c r="G90" s="3">
        <v>0</v>
      </c>
      <c r="H90" s="3">
        <v>0</v>
      </c>
      <c r="I90" s="3">
        <v>0</v>
      </c>
    </row>
    <row r="91" spans="1:9" x14ac:dyDescent="0.2">
      <c r="A91" s="2" t="s">
        <v>86</v>
      </c>
      <c r="B91" s="3">
        <v>514</v>
      </c>
      <c r="C91" s="3">
        <v>507</v>
      </c>
      <c r="D91" s="3">
        <v>489</v>
      </c>
      <c r="E91" s="3">
        <v>733</v>
      </c>
      <c r="F91" s="3">
        <v>700</v>
      </c>
      <c r="G91" s="3">
        <v>885</v>
      </c>
      <c r="H91" s="3">
        <v>1172</v>
      </c>
      <c r="I91" s="3">
        <v>1151</v>
      </c>
    </row>
    <row r="92" spans="1:9" x14ac:dyDescent="0.2">
      <c r="A92" s="2" t="s">
        <v>144</v>
      </c>
      <c r="B92" s="3">
        <v>218</v>
      </c>
      <c r="C92" s="3">
        <v>281</v>
      </c>
      <c r="D92" s="3">
        <v>177</v>
      </c>
      <c r="E92" s="3">
        <v>0</v>
      </c>
      <c r="F92" s="3">
        <v>0</v>
      </c>
      <c r="G92" s="3">
        <v>0</v>
      </c>
      <c r="H92" s="3">
        <v>0</v>
      </c>
      <c r="I92" s="3">
        <v>0</v>
      </c>
    </row>
    <row r="93" spans="1:9" x14ac:dyDescent="0.2">
      <c r="A93" s="2" t="s">
        <v>16</v>
      </c>
      <c r="B93" s="3">
        <v>-2534</v>
      </c>
      <c r="C93" s="3">
        <v>-3238</v>
      </c>
      <c r="D93" s="3">
        <v>-3223</v>
      </c>
      <c r="E93" s="3">
        <v>-4254</v>
      </c>
      <c r="F93" s="3">
        <v>-4286</v>
      </c>
      <c r="G93" s="3">
        <v>-3067</v>
      </c>
      <c r="H93" s="3">
        <v>-608</v>
      </c>
      <c r="I93" s="3">
        <v>-4014</v>
      </c>
    </row>
    <row r="94" spans="1:9" x14ac:dyDescent="0.2">
      <c r="A94" s="2" t="s">
        <v>87</v>
      </c>
      <c r="B94" s="3">
        <v>-899</v>
      </c>
      <c r="C94" s="3">
        <v>-1022</v>
      </c>
      <c r="D94" s="3">
        <v>-1133</v>
      </c>
      <c r="E94" s="3">
        <v>-1243</v>
      </c>
      <c r="F94" s="3">
        <v>-1332</v>
      </c>
      <c r="G94" s="3">
        <v>-1452</v>
      </c>
      <c r="H94" s="3">
        <v>-1638</v>
      </c>
      <c r="I94" s="3">
        <v>-1837</v>
      </c>
    </row>
    <row r="95" spans="1:9" x14ac:dyDescent="0.2">
      <c r="A95" s="2" t="s">
        <v>88</v>
      </c>
      <c r="B95" s="3">
        <v>0</v>
      </c>
      <c r="C95" s="3">
        <v>0</v>
      </c>
      <c r="D95" s="3">
        <v>0</v>
      </c>
      <c r="E95" s="3">
        <v>-84</v>
      </c>
      <c r="F95" s="3">
        <v>-50</v>
      </c>
      <c r="G95" s="3">
        <v>-58</v>
      </c>
      <c r="H95" s="3">
        <v>-136</v>
      </c>
      <c r="I95" s="3">
        <v>-151</v>
      </c>
    </row>
    <row r="96" spans="1:9" x14ac:dyDescent="0.2">
      <c r="A96" s="27" t="s">
        <v>89</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x14ac:dyDescent="0.2">
      <c r="A97" s="2" t="s">
        <v>90</v>
      </c>
      <c r="B97" s="3">
        <v>-83</v>
      </c>
      <c r="C97" s="3">
        <v>-105</v>
      </c>
      <c r="D97" s="3">
        <v>-20</v>
      </c>
      <c r="E97" s="3">
        <v>45</v>
      </c>
      <c r="F97" s="3">
        <v>-129</v>
      </c>
      <c r="G97" s="3">
        <v>-66</v>
      </c>
      <c r="H97" s="3">
        <v>143</v>
      </c>
      <c r="I97" s="3">
        <v>-143</v>
      </c>
    </row>
    <row r="98" spans="1:9" x14ac:dyDescent="0.2">
      <c r="A98" s="27" t="s">
        <v>91</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x14ac:dyDescent="0.2">
      <c r="A99" t="s">
        <v>92</v>
      </c>
      <c r="B99" s="3">
        <v>2220</v>
      </c>
      <c r="C99" s="3">
        <v>3852</v>
      </c>
      <c r="D99" s="3">
        <v>3138</v>
      </c>
      <c r="E99" s="3">
        <v>3808</v>
      </c>
      <c r="F99" s="3">
        <v>4249</v>
      </c>
      <c r="G99" s="3">
        <v>4466</v>
      </c>
      <c r="H99" s="3">
        <v>8348</v>
      </c>
      <c r="I99" s="3">
        <f>+H100</f>
        <v>9889</v>
      </c>
    </row>
    <row r="100" spans="1:9" ht="16" thickBot="1" x14ac:dyDescent="0.25">
      <c r="A100" s="6" t="s">
        <v>93</v>
      </c>
      <c r="B100" s="7">
        <f>B98+B99</f>
        <v>3852</v>
      </c>
      <c r="C100" s="7">
        <f>C98+C99</f>
        <v>3138</v>
      </c>
      <c r="D100" s="7">
        <f>D98+D99</f>
        <v>3808</v>
      </c>
      <c r="E100" s="7">
        <f>E99+E98</f>
        <v>4249</v>
      </c>
      <c r="F100" s="7">
        <f>F98+F99</f>
        <v>4466</v>
      </c>
      <c r="G100" s="7">
        <f>G99+G98</f>
        <v>8348</v>
      </c>
      <c r="H100" s="7">
        <f>+H98+H99</f>
        <v>9889</v>
      </c>
      <c r="I100" s="7">
        <f>+I98+I99</f>
        <v>8574</v>
      </c>
    </row>
    <row r="101" spans="1:9" ht="16" thickTop="1" x14ac:dyDescent="0.2">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2">
      <c r="A102" t="s">
        <v>94</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95</v>
      </c>
      <c r="B104" s="3">
        <v>53</v>
      </c>
      <c r="C104" s="3">
        <v>70</v>
      </c>
      <c r="D104" s="3">
        <v>98</v>
      </c>
      <c r="E104" s="3">
        <v>125</v>
      </c>
      <c r="F104" s="3">
        <v>153</v>
      </c>
      <c r="G104" s="3">
        <v>140</v>
      </c>
      <c r="H104" s="3">
        <v>293</v>
      </c>
      <c r="I104" s="3">
        <v>290</v>
      </c>
    </row>
    <row r="105" spans="1:9" x14ac:dyDescent="0.2">
      <c r="A105" s="11" t="s">
        <v>18</v>
      </c>
      <c r="B105" s="3">
        <v>1262</v>
      </c>
      <c r="C105" s="3">
        <v>748</v>
      </c>
      <c r="D105" s="3">
        <v>703</v>
      </c>
      <c r="E105" s="3">
        <v>529</v>
      </c>
      <c r="F105" s="3">
        <v>757</v>
      </c>
      <c r="G105" s="3">
        <v>1028</v>
      </c>
      <c r="H105" s="3">
        <v>1177</v>
      </c>
      <c r="I105" s="3">
        <v>1231</v>
      </c>
    </row>
    <row r="106" spans="1:9" x14ac:dyDescent="0.2">
      <c r="A106" s="11" t="s">
        <v>96</v>
      </c>
      <c r="B106" s="3">
        <v>206</v>
      </c>
      <c r="C106" s="3">
        <v>252</v>
      </c>
      <c r="D106" s="3">
        <v>266</v>
      </c>
      <c r="E106" s="3">
        <v>294</v>
      </c>
      <c r="F106" s="3">
        <v>160</v>
      </c>
      <c r="G106" s="3">
        <v>121</v>
      </c>
      <c r="H106" s="3">
        <v>179</v>
      </c>
      <c r="I106" s="3">
        <v>160</v>
      </c>
    </row>
    <row r="107" spans="1:9" x14ac:dyDescent="0.2">
      <c r="A107" s="11" t="s">
        <v>97</v>
      </c>
      <c r="B107" s="3">
        <v>240</v>
      </c>
      <c r="C107" s="3">
        <v>271</v>
      </c>
      <c r="D107" s="3">
        <v>300</v>
      </c>
      <c r="E107" s="3">
        <v>320</v>
      </c>
      <c r="F107" s="3">
        <v>347</v>
      </c>
      <c r="G107" s="3">
        <v>385</v>
      </c>
      <c r="H107" s="3">
        <v>438</v>
      </c>
      <c r="I107" s="3">
        <v>480</v>
      </c>
    </row>
    <row r="109" spans="1:9" x14ac:dyDescent="0.2">
      <c r="A109" s="14" t="s">
        <v>100</v>
      </c>
      <c r="B109" s="14"/>
      <c r="C109" s="14"/>
      <c r="D109" s="14"/>
      <c r="E109" s="14"/>
      <c r="F109" s="14"/>
      <c r="G109" s="14"/>
      <c r="H109" s="14"/>
      <c r="I109" s="14"/>
    </row>
    <row r="110" spans="1:9" x14ac:dyDescent="0.2">
      <c r="A110" s="28" t="s">
        <v>108</v>
      </c>
      <c r="B110" s="3"/>
      <c r="C110" s="3"/>
      <c r="D110" s="3"/>
      <c r="E110" s="3"/>
      <c r="F110" s="3"/>
      <c r="G110" s="3"/>
      <c r="H110" s="3"/>
      <c r="I110" s="3"/>
    </row>
    <row r="111" spans="1:9" x14ac:dyDescent="0.2">
      <c r="A111" s="2" t="s">
        <v>101</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x14ac:dyDescent="0.2">
      <c r="A112" s="11" t="s">
        <v>112</v>
      </c>
      <c r="B112">
        <v>8506</v>
      </c>
      <c r="C112">
        <v>9299</v>
      </c>
      <c r="D112">
        <v>9684</v>
      </c>
      <c r="E112">
        <v>9322</v>
      </c>
      <c r="F112">
        <v>10045</v>
      </c>
      <c r="G112">
        <v>9329</v>
      </c>
      <c r="H112" s="8">
        <v>11644</v>
      </c>
      <c r="I112" s="8">
        <v>12228</v>
      </c>
    </row>
    <row r="113" spans="1:9" x14ac:dyDescent="0.2">
      <c r="A113" s="11" t="s">
        <v>113</v>
      </c>
      <c r="B113">
        <v>4410</v>
      </c>
      <c r="C113">
        <v>4746</v>
      </c>
      <c r="D113">
        <v>4886</v>
      </c>
      <c r="E113">
        <v>4938</v>
      </c>
      <c r="F113">
        <v>5260</v>
      </c>
      <c r="G113">
        <v>4639</v>
      </c>
      <c r="H113" s="8">
        <v>5028</v>
      </c>
      <c r="I113" s="8">
        <v>5492</v>
      </c>
    </row>
    <row r="114" spans="1:9" x14ac:dyDescent="0.2">
      <c r="A114" s="11" t="s">
        <v>114</v>
      </c>
      <c r="B114">
        <v>824</v>
      </c>
      <c r="C114">
        <v>719</v>
      </c>
      <c r="D114">
        <v>646</v>
      </c>
      <c r="E114">
        <v>595</v>
      </c>
      <c r="F114">
        <v>597</v>
      </c>
      <c r="G114">
        <v>516</v>
      </c>
      <c r="H114">
        <v>507</v>
      </c>
      <c r="I114">
        <v>633</v>
      </c>
    </row>
    <row r="115" spans="1:9" x14ac:dyDescent="0.2">
      <c r="A115" s="2" t="s">
        <v>145</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x14ac:dyDescent="0.2">
      <c r="A116" s="11" t="s">
        <v>112</v>
      </c>
      <c r="B116">
        <f>827+3876</f>
        <v>4703</v>
      </c>
      <c r="C116">
        <v>5043</v>
      </c>
      <c r="D116">
        <v>5192</v>
      </c>
      <c r="E116">
        <v>5875</v>
      </c>
      <c r="F116">
        <v>6293</v>
      </c>
      <c r="G116">
        <v>5892</v>
      </c>
      <c r="H116" s="8">
        <v>6970</v>
      </c>
      <c r="I116" s="8">
        <v>7388</v>
      </c>
    </row>
    <row r="117" spans="1:9" x14ac:dyDescent="0.2">
      <c r="A117" s="11" t="s">
        <v>113</v>
      </c>
      <c r="B117">
        <f>1552+499</f>
        <v>2051</v>
      </c>
      <c r="C117">
        <v>2149</v>
      </c>
      <c r="D117">
        <v>2395</v>
      </c>
      <c r="E117">
        <v>2940</v>
      </c>
      <c r="F117">
        <v>3087</v>
      </c>
      <c r="G117">
        <v>3053</v>
      </c>
      <c r="H117" s="8">
        <v>3996</v>
      </c>
      <c r="I117" s="8">
        <v>4527</v>
      </c>
    </row>
    <row r="118" spans="1:9" x14ac:dyDescent="0.2">
      <c r="A118" s="11" t="s">
        <v>114</v>
      </c>
      <c r="B118">
        <f>95+277</f>
        <v>372</v>
      </c>
      <c r="C118">
        <v>376</v>
      </c>
      <c r="D118">
        <v>383</v>
      </c>
      <c r="E118">
        <v>427</v>
      </c>
      <c r="F118">
        <v>432</v>
      </c>
      <c r="G118">
        <v>402</v>
      </c>
      <c r="H118">
        <v>490</v>
      </c>
      <c r="I118">
        <v>564</v>
      </c>
    </row>
    <row r="119" spans="1:9" x14ac:dyDescent="0.2">
      <c r="A119" s="2" t="s">
        <v>102</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x14ac:dyDescent="0.2">
      <c r="A120" s="11" t="s">
        <v>112</v>
      </c>
      <c r="B120">
        <v>2016</v>
      </c>
      <c r="C120">
        <v>2599</v>
      </c>
      <c r="D120">
        <v>2920</v>
      </c>
      <c r="E120">
        <v>3496</v>
      </c>
      <c r="F120">
        <v>4262</v>
      </c>
      <c r="G120">
        <v>4635</v>
      </c>
      <c r="H120" s="8">
        <v>5748</v>
      </c>
      <c r="I120" s="8">
        <v>5416</v>
      </c>
    </row>
    <row r="121" spans="1:9" x14ac:dyDescent="0.2">
      <c r="A121" s="11" t="s">
        <v>113</v>
      </c>
      <c r="B121">
        <v>925</v>
      </c>
      <c r="C121">
        <v>1055</v>
      </c>
      <c r="D121">
        <v>1188</v>
      </c>
      <c r="E121">
        <v>1508</v>
      </c>
      <c r="F121">
        <v>1808</v>
      </c>
      <c r="G121">
        <v>1896</v>
      </c>
      <c r="H121" s="8">
        <v>2347</v>
      </c>
      <c r="I121" s="8">
        <v>1938</v>
      </c>
    </row>
    <row r="122" spans="1:9" x14ac:dyDescent="0.2">
      <c r="A122" s="11" t="s">
        <v>114</v>
      </c>
      <c r="B122">
        <v>126</v>
      </c>
      <c r="C122">
        <v>131</v>
      </c>
      <c r="D122">
        <v>129</v>
      </c>
      <c r="E122">
        <v>130</v>
      </c>
      <c r="F122">
        <v>138</v>
      </c>
      <c r="G122">
        <v>148</v>
      </c>
      <c r="H122">
        <v>195</v>
      </c>
      <c r="I122">
        <v>193</v>
      </c>
    </row>
    <row r="123" spans="1:9" x14ac:dyDescent="0.2">
      <c r="A123" s="2" t="s">
        <v>146</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x14ac:dyDescent="0.2">
      <c r="A124" s="11" t="s">
        <v>112</v>
      </c>
      <c r="B124">
        <f>452+2641</f>
        <v>3093</v>
      </c>
      <c r="C124">
        <v>2930</v>
      </c>
      <c r="D124">
        <v>3285</v>
      </c>
      <c r="E124">
        <v>3575</v>
      </c>
      <c r="F124">
        <v>3622</v>
      </c>
      <c r="G124">
        <v>3449</v>
      </c>
      <c r="H124" s="8">
        <v>3659</v>
      </c>
      <c r="I124" s="8">
        <v>4111</v>
      </c>
    </row>
    <row r="125" spans="1:9" x14ac:dyDescent="0.2">
      <c r="A125" s="11" t="s">
        <v>113</v>
      </c>
      <c r="B125">
        <f>1021+230</f>
        <v>1251</v>
      </c>
      <c r="C125">
        <v>1117</v>
      </c>
      <c r="D125">
        <v>1185</v>
      </c>
      <c r="E125">
        <v>1347</v>
      </c>
      <c r="F125">
        <v>1395</v>
      </c>
      <c r="G125">
        <v>1365</v>
      </c>
      <c r="H125" s="8">
        <v>1494</v>
      </c>
      <c r="I125" s="8">
        <v>1610</v>
      </c>
    </row>
    <row r="126" spans="1:9" x14ac:dyDescent="0.2">
      <c r="A126" s="11" t="s">
        <v>114</v>
      </c>
      <c r="B126">
        <f>73+236</f>
        <v>309</v>
      </c>
      <c r="C126">
        <v>270</v>
      </c>
      <c r="D126">
        <v>267</v>
      </c>
      <c r="E126">
        <v>244</v>
      </c>
      <c r="F126">
        <v>237</v>
      </c>
      <c r="G126">
        <v>214</v>
      </c>
      <c r="H126">
        <v>190</v>
      </c>
      <c r="I126">
        <v>234</v>
      </c>
    </row>
    <row r="127" spans="1:9" x14ac:dyDescent="0.2">
      <c r="A127" s="2" t="s">
        <v>106</v>
      </c>
      <c r="B127" s="3">
        <v>115</v>
      </c>
      <c r="C127" s="3">
        <v>73</v>
      </c>
      <c r="D127" s="3">
        <v>73</v>
      </c>
      <c r="E127" s="3">
        <v>88</v>
      </c>
      <c r="F127" s="3">
        <v>42</v>
      </c>
      <c r="G127" s="3">
        <v>30</v>
      </c>
      <c r="H127" s="3">
        <v>25</v>
      </c>
      <c r="I127" s="3">
        <v>102</v>
      </c>
    </row>
    <row r="128" spans="1:9" x14ac:dyDescent="0.2">
      <c r="A128" s="4" t="s">
        <v>103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x14ac:dyDescent="0.2">
      <c r="A129" s="2" t="s">
        <v>104</v>
      </c>
      <c r="B129" s="3">
        <v>1982</v>
      </c>
      <c r="C129" s="3">
        <v>1955</v>
      </c>
      <c r="D129" s="3">
        <v>2042</v>
      </c>
      <c r="E129" s="3">
        <v>1886</v>
      </c>
      <c r="F129" s="3">
        <v>1906</v>
      </c>
      <c r="G129" s="3">
        <v>1846</v>
      </c>
      <c r="H129" s="3">
        <f>+SUM(H130:H133)</f>
        <v>2205</v>
      </c>
      <c r="I129" s="3">
        <f>+SUM(I130:I133)</f>
        <v>2346</v>
      </c>
    </row>
    <row r="130" spans="1:9" x14ac:dyDescent="0.2">
      <c r="A130" s="11" t="s">
        <v>112</v>
      </c>
      <c r="B130" s="49" t="s">
        <v>147</v>
      </c>
      <c r="C130" s="49" t="s">
        <v>147</v>
      </c>
      <c r="D130" s="49" t="s">
        <v>147</v>
      </c>
      <c r="E130" s="3">
        <v>1611</v>
      </c>
      <c r="F130" s="3">
        <v>1658</v>
      </c>
      <c r="G130" s="3">
        <v>1642</v>
      </c>
      <c r="H130" s="3">
        <v>1986</v>
      </c>
      <c r="I130" s="3">
        <v>2094</v>
      </c>
    </row>
    <row r="131" spans="1:9" x14ac:dyDescent="0.2">
      <c r="A131" s="11" t="s">
        <v>113</v>
      </c>
      <c r="B131" s="49" t="s">
        <v>147</v>
      </c>
      <c r="C131" s="49" t="s">
        <v>147</v>
      </c>
      <c r="D131" s="49" t="s">
        <v>147</v>
      </c>
      <c r="E131" s="3">
        <v>144</v>
      </c>
      <c r="F131" s="3">
        <v>118</v>
      </c>
      <c r="G131" s="3">
        <v>89</v>
      </c>
      <c r="H131" s="3">
        <v>104</v>
      </c>
      <c r="I131" s="3">
        <v>103</v>
      </c>
    </row>
    <row r="132" spans="1:9" s="12" customFormat="1" x14ac:dyDescent="0.2">
      <c r="A132" s="11" t="s">
        <v>114</v>
      </c>
      <c r="B132" s="49" t="s">
        <v>147</v>
      </c>
      <c r="C132" s="49" t="s">
        <v>147</v>
      </c>
      <c r="D132" s="49" t="s">
        <v>147</v>
      </c>
      <c r="E132" s="3">
        <v>28</v>
      </c>
      <c r="F132" s="3">
        <v>24</v>
      </c>
      <c r="G132" s="3">
        <v>25</v>
      </c>
      <c r="H132" s="3">
        <v>29</v>
      </c>
      <c r="I132" s="3">
        <v>26</v>
      </c>
    </row>
    <row r="133" spans="1:9" x14ac:dyDescent="0.2">
      <c r="A133" s="11" t="s">
        <v>119</v>
      </c>
      <c r="B133" s="49" t="s">
        <v>147</v>
      </c>
      <c r="C133" s="49" t="s">
        <v>147</v>
      </c>
      <c r="D133" s="49" t="s">
        <v>147</v>
      </c>
      <c r="E133" s="3">
        <v>103</v>
      </c>
      <c r="F133" s="3">
        <v>106</v>
      </c>
      <c r="G133" s="3">
        <v>90</v>
      </c>
      <c r="H133" s="3">
        <v>86</v>
      </c>
      <c r="I133" s="3">
        <v>123</v>
      </c>
    </row>
    <row r="134" spans="1:9" x14ac:dyDescent="0.2">
      <c r="A134" s="2" t="s">
        <v>107</v>
      </c>
      <c r="B134" s="50">
        <v>-82</v>
      </c>
      <c r="C134" s="50">
        <v>-86</v>
      </c>
      <c r="D134" s="50">
        <v>75</v>
      </c>
      <c r="E134" s="50">
        <v>26</v>
      </c>
      <c r="F134" s="50">
        <v>-7</v>
      </c>
      <c r="G134" s="50">
        <v>-11</v>
      </c>
      <c r="H134" s="3">
        <v>40</v>
      </c>
      <c r="I134" s="3">
        <v>-72</v>
      </c>
    </row>
    <row r="135" spans="1:9" ht="16" thickBot="1" x14ac:dyDescent="0.25">
      <c r="A135" s="6" t="s">
        <v>105</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6" thickTop="1" x14ac:dyDescent="0.2">
      <c r="A136" s="12" t="s">
        <v>110</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x14ac:dyDescent="0.2">
      <c r="A137" s="1" t="s">
        <v>109</v>
      </c>
    </row>
    <row r="138" spans="1:9" x14ac:dyDescent="0.2">
      <c r="A138" s="2" t="s">
        <v>101</v>
      </c>
      <c r="B138" s="3">
        <v>3645</v>
      </c>
      <c r="C138" s="3">
        <v>3763</v>
      </c>
      <c r="D138" s="3">
        <v>3875</v>
      </c>
      <c r="E138" s="3">
        <v>3600</v>
      </c>
      <c r="F138" s="3">
        <v>3925</v>
      </c>
      <c r="G138" s="3">
        <v>2899</v>
      </c>
      <c r="H138" s="3">
        <v>5089</v>
      </c>
      <c r="I138" s="3">
        <v>5114</v>
      </c>
    </row>
    <row r="139" spans="1:9" x14ac:dyDescent="0.2">
      <c r="A139" s="2" t="s">
        <v>145</v>
      </c>
      <c r="B139" s="3">
        <v>1524</v>
      </c>
      <c r="C139" s="3">
        <v>1787</v>
      </c>
      <c r="D139" s="3">
        <v>1507</v>
      </c>
      <c r="E139" s="3">
        <v>1587</v>
      </c>
      <c r="F139" s="3">
        <v>1995</v>
      </c>
      <c r="G139" s="3">
        <v>1541</v>
      </c>
      <c r="H139" s="3">
        <v>2435</v>
      </c>
      <c r="I139" s="3">
        <v>3293</v>
      </c>
    </row>
    <row r="140" spans="1:9" x14ac:dyDescent="0.2">
      <c r="A140" s="2" t="s">
        <v>102</v>
      </c>
      <c r="B140" s="3">
        <v>993</v>
      </c>
      <c r="C140" s="3">
        <v>1372</v>
      </c>
      <c r="D140" s="3">
        <v>1507</v>
      </c>
      <c r="E140" s="3">
        <v>1807</v>
      </c>
      <c r="F140" s="3">
        <v>2376</v>
      </c>
      <c r="G140" s="3">
        <v>2490</v>
      </c>
      <c r="H140" s="3">
        <v>3243</v>
      </c>
      <c r="I140" s="3">
        <v>2365</v>
      </c>
    </row>
    <row r="141" spans="1:9" x14ac:dyDescent="0.2">
      <c r="A141" s="2" t="s">
        <v>146</v>
      </c>
      <c r="B141" s="3">
        <v>918</v>
      </c>
      <c r="C141" s="3">
        <v>1002</v>
      </c>
      <c r="D141" s="3">
        <v>980</v>
      </c>
      <c r="E141" s="3">
        <v>1189</v>
      </c>
      <c r="F141" s="3">
        <v>1323</v>
      </c>
      <c r="G141" s="3">
        <v>1184</v>
      </c>
      <c r="H141" s="3">
        <v>1530</v>
      </c>
      <c r="I141" s="3">
        <v>1896</v>
      </c>
    </row>
    <row r="142" spans="1:9" x14ac:dyDescent="0.2">
      <c r="A142" s="2" t="s">
        <v>106</v>
      </c>
      <c r="B142" s="3">
        <v>-2267</v>
      </c>
      <c r="C142" s="3">
        <v>-2596</v>
      </c>
      <c r="D142" s="3">
        <v>-2677</v>
      </c>
      <c r="E142" s="3">
        <v>-2658</v>
      </c>
      <c r="F142" s="3">
        <v>-3262</v>
      </c>
      <c r="G142" s="3">
        <v>-3468</v>
      </c>
      <c r="H142" s="3">
        <v>-3656</v>
      </c>
      <c r="I142" s="3">
        <v>-4262</v>
      </c>
    </row>
    <row r="143" spans="1:9" s="12" customFormat="1" x14ac:dyDescent="0.2">
      <c r="A143" s="4" t="s">
        <v>103</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x14ac:dyDescent="0.2">
      <c r="A144" s="2" t="s">
        <v>104</v>
      </c>
      <c r="B144" s="3">
        <v>517</v>
      </c>
      <c r="C144" s="3">
        <v>487</v>
      </c>
      <c r="D144" s="3">
        <v>477</v>
      </c>
      <c r="E144" s="3">
        <v>310</v>
      </c>
      <c r="F144" s="3">
        <v>303</v>
      </c>
      <c r="G144" s="3">
        <v>297</v>
      </c>
      <c r="H144" s="3">
        <v>543</v>
      </c>
      <c r="I144" s="3">
        <v>669</v>
      </c>
    </row>
    <row r="145" spans="1:9" x14ac:dyDescent="0.2">
      <c r="A145" s="2" t="s">
        <v>107</v>
      </c>
      <c r="B145" s="3">
        <v>-1097</v>
      </c>
      <c r="C145" s="3">
        <v>-1173</v>
      </c>
      <c r="D145" s="3">
        <v>-724</v>
      </c>
      <c r="E145" s="3">
        <v>-1456</v>
      </c>
      <c r="F145" s="3">
        <v>-1810</v>
      </c>
      <c r="G145" s="3">
        <v>-1967</v>
      </c>
      <c r="H145" s="3">
        <v>-2261</v>
      </c>
      <c r="I145" s="3">
        <v>-2219</v>
      </c>
    </row>
    <row r="146" spans="1:9" ht="16" thickBot="1" x14ac:dyDescent="0.25">
      <c r="A146" s="6" t="s">
        <v>111</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6" thickTop="1" x14ac:dyDescent="0.2">
      <c r="A147" s="12" t="s">
        <v>110</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x14ac:dyDescent="0.2">
      <c r="A148" s="1" t="s">
        <v>116</v>
      </c>
    </row>
    <row r="149" spans="1:9" x14ac:dyDescent="0.2">
      <c r="A149" s="2" t="s">
        <v>101</v>
      </c>
      <c r="B149" s="3">
        <v>632</v>
      </c>
      <c r="C149" s="3">
        <v>742</v>
      </c>
      <c r="D149" s="3">
        <v>819</v>
      </c>
      <c r="E149" s="3">
        <v>848</v>
      </c>
      <c r="F149" s="3">
        <v>814</v>
      </c>
      <c r="G149" s="3">
        <v>645</v>
      </c>
      <c r="H149" s="3">
        <v>617</v>
      </c>
      <c r="I149" s="3">
        <v>639</v>
      </c>
    </row>
    <row r="150" spans="1:9" x14ac:dyDescent="0.2">
      <c r="A150" s="2" t="s">
        <v>148</v>
      </c>
      <c r="B150" s="3">
        <v>498</v>
      </c>
      <c r="C150" s="3">
        <v>639</v>
      </c>
      <c r="D150" s="3">
        <v>709</v>
      </c>
      <c r="E150" s="3">
        <v>849</v>
      </c>
      <c r="F150" s="3">
        <v>929</v>
      </c>
      <c r="G150" s="3">
        <v>885</v>
      </c>
      <c r="H150" s="3">
        <v>982</v>
      </c>
      <c r="I150" s="3">
        <v>920</v>
      </c>
    </row>
    <row r="151" spans="1:9" x14ac:dyDescent="0.2">
      <c r="A151" s="2" t="s">
        <v>102</v>
      </c>
      <c r="B151" s="3">
        <v>254</v>
      </c>
      <c r="C151" s="3">
        <v>234</v>
      </c>
      <c r="D151" s="3">
        <v>225</v>
      </c>
      <c r="E151" s="3">
        <v>256</v>
      </c>
      <c r="F151" s="3">
        <v>237</v>
      </c>
      <c r="G151" s="3">
        <v>214</v>
      </c>
      <c r="H151" s="3">
        <v>288</v>
      </c>
      <c r="I151" s="3">
        <v>303</v>
      </c>
    </row>
    <row r="152" spans="1:9" x14ac:dyDescent="0.2">
      <c r="A152" s="2" t="s">
        <v>149</v>
      </c>
      <c r="B152" s="3">
        <v>308</v>
      </c>
      <c r="C152" s="3">
        <v>332</v>
      </c>
      <c r="D152" s="3">
        <v>340</v>
      </c>
      <c r="E152" s="3">
        <v>339</v>
      </c>
      <c r="F152" s="3">
        <v>326</v>
      </c>
      <c r="G152" s="3">
        <v>296</v>
      </c>
      <c r="H152" s="3">
        <v>304</v>
      </c>
      <c r="I152" s="3">
        <v>274</v>
      </c>
    </row>
    <row r="153" spans="1:9" x14ac:dyDescent="0.2">
      <c r="A153" s="2" t="s">
        <v>106</v>
      </c>
      <c r="B153" s="3">
        <v>484</v>
      </c>
      <c r="C153" s="3">
        <v>511</v>
      </c>
      <c r="D153" s="3">
        <v>533</v>
      </c>
      <c r="E153" s="3">
        <v>597</v>
      </c>
      <c r="F153" s="3">
        <v>665</v>
      </c>
      <c r="G153" s="3">
        <v>830</v>
      </c>
      <c r="H153" s="3">
        <v>780</v>
      </c>
      <c r="I153" s="3">
        <v>789</v>
      </c>
    </row>
    <row r="154" spans="1:9" x14ac:dyDescent="0.2">
      <c r="A154" s="4" t="s">
        <v>117</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x14ac:dyDescent="0.2">
      <c r="A155" s="2" t="s">
        <v>104</v>
      </c>
      <c r="B155" s="3">
        <v>122</v>
      </c>
      <c r="C155" s="3">
        <v>125</v>
      </c>
      <c r="D155" s="3">
        <v>125</v>
      </c>
      <c r="E155" s="3">
        <v>115</v>
      </c>
      <c r="F155" s="3">
        <v>100</v>
      </c>
      <c r="G155" s="3">
        <v>80</v>
      </c>
      <c r="H155" s="3">
        <v>63</v>
      </c>
      <c r="I155" s="3">
        <v>49</v>
      </c>
    </row>
    <row r="156" spans="1:9" x14ac:dyDescent="0.2">
      <c r="A156" s="2" t="s">
        <v>107</v>
      </c>
      <c r="B156" s="3">
        <v>713</v>
      </c>
      <c r="C156" s="3">
        <v>937</v>
      </c>
      <c r="D156" s="3">
        <v>1238</v>
      </c>
      <c r="E156" s="3">
        <v>1450</v>
      </c>
      <c r="F156" s="3">
        <v>1673</v>
      </c>
      <c r="G156" s="3">
        <v>1916</v>
      </c>
      <c r="H156" s="3">
        <v>1870</v>
      </c>
      <c r="I156" s="3">
        <v>1817</v>
      </c>
    </row>
    <row r="157" spans="1:9" ht="16" thickBot="1" x14ac:dyDescent="0.25">
      <c r="A157" s="6" t="s">
        <v>118</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6" thickTop="1" x14ac:dyDescent="0.2">
      <c r="A158" s="12" t="s">
        <v>110</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x14ac:dyDescent="0.2">
      <c r="A159" s="1" t="s">
        <v>120</v>
      </c>
    </row>
    <row r="160" spans="1:9" x14ac:dyDescent="0.2">
      <c r="A160" s="2" t="s">
        <v>101</v>
      </c>
      <c r="B160" s="3">
        <v>208</v>
      </c>
      <c r="C160" s="3">
        <v>242</v>
      </c>
      <c r="D160" s="3">
        <v>223</v>
      </c>
      <c r="E160" s="3">
        <v>196</v>
      </c>
      <c r="F160" s="3">
        <v>117</v>
      </c>
      <c r="G160" s="3">
        <v>110</v>
      </c>
      <c r="H160" s="3">
        <v>98</v>
      </c>
      <c r="I160" s="3">
        <v>146</v>
      </c>
    </row>
    <row r="161" spans="1:9" x14ac:dyDescent="0.2">
      <c r="A161" s="2" t="s">
        <v>145</v>
      </c>
      <c r="B161" s="3">
        <v>236</v>
      </c>
      <c r="C161" s="3">
        <v>234</v>
      </c>
      <c r="D161" s="3">
        <v>173</v>
      </c>
      <c r="E161" s="3">
        <v>240</v>
      </c>
      <c r="F161" s="3">
        <v>233</v>
      </c>
      <c r="G161" s="3">
        <v>139</v>
      </c>
      <c r="H161" s="3">
        <v>153</v>
      </c>
      <c r="I161" s="3">
        <v>197</v>
      </c>
    </row>
    <row r="162" spans="1:9" x14ac:dyDescent="0.2">
      <c r="A162" s="2" t="s">
        <v>102</v>
      </c>
      <c r="B162" s="3">
        <v>69</v>
      </c>
      <c r="C162" s="3">
        <v>44</v>
      </c>
      <c r="D162" s="3">
        <v>51</v>
      </c>
      <c r="E162" s="3">
        <v>76</v>
      </c>
      <c r="F162" s="3">
        <v>49</v>
      </c>
      <c r="G162" s="3">
        <v>28</v>
      </c>
      <c r="H162" s="3">
        <v>94</v>
      </c>
      <c r="I162" s="3">
        <v>78</v>
      </c>
    </row>
    <row r="163" spans="1:9" x14ac:dyDescent="0.2">
      <c r="A163" s="2" t="s">
        <v>146</v>
      </c>
      <c r="B163" s="3">
        <v>52</v>
      </c>
      <c r="C163" s="3">
        <v>62</v>
      </c>
      <c r="D163" s="3">
        <v>59</v>
      </c>
      <c r="E163" s="3">
        <v>49</v>
      </c>
      <c r="F163" s="3">
        <v>47</v>
      </c>
      <c r="G163" s="3">
        <v>41</v>
      </c>
      <c r="H163" s="3">
        <v>54</v>
      </c>
      <c r="I163" s="3">
        <v>56</v>
      </c>
    </row>
    <row r="164" spans="1:9" x14ac:dyDescent="0.2">
      <c r="A164" s="2" t="s">
        <v>106</v>
      </c>
      <c r="B164" s="3">
        <v>225</v>
      </c>
      <c r="C164" s="3">
        <v>258</v>
      </c>
      <c r="D164" s="51">
        <v>278</v>
      </c>
      <c r="E164" s="3">
        <v>286</v>
      </c>
      <c r="F164" s="3">
        <v>278</v>
      </c>
      <c r="G164" s="3">
        <v>438</v>
      </c>
      <c r="H164" s="3">
        <v>278</v>
      </c>
      <c r="I164" s="3">
        <v>222</v>
      </c>
    </row>
    <row r="165" spans="1:9" x14ac:dyDescent="0.2">
      <c r="A165" s="4" t="s">
        <v>117</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x14ac:dyDescent="0.2">
      <c r="A166" s="2" t="s">
        <v>104</v>
      </c>
      <c r="B166" s="3">
        <v>69</v>
      </c>
      <c r="C166" s="3">
        <v>39</v>
      </c>
      <c r="D166" s="3">
        <v>30</v>
      </c>
      <c r="E166" s="3">
        <v>22</v>
      </c>
      <c r="F166" s="3">
        <v>18</v>
      </c>
      <c r="G166" s="3">
        <v>12</v>
      </c>
      <c r="H166" s="3">
        <v>7</v>
      </c>
      <c r="I166" s="3">
        <v>9</v>
      </c>
    </row>
    <row r="167" spans="1:9" x14ac:dyDescent="0.2">
      <c r="A167" s="2" t="s">
        <v>107</v>
      </c>
      <c r="B167" s="3">
        <f t="shared" ref="B167:F167" si="55">-(SUM(B165:B166)+B82)</f>
        <v>104</v>
      </c>
      <c r="C167" s="3">
        <f t="shared" si="55"/>
        <v>264</v>
      </c>
      <c r="D167" s="3">
        <f t="shared" si="55"/>
        <v>291</v>
      </c>
      <c r="E167" s="3">
        <f t="shared" si="55"/>
        <v>159</v>
      </c>
      <c r="F167" s="3">
        <f t="shared" si="55"/>
        <v>377</v>
      </c>
      <c r="G167" s="3">
        <f t="shared" ref="G167" si="56">-(SUM(G165:G166)+G82)</f>
        <v>318</v>
      </c>
      <c r="H167" s="3">
        <f t="shared" ref="H167:I167" si="57">-(SUM(H165:H166)+H82)</f>
        <v>11</v>
      </c>
      <c r="I167" s="3">
        <f t="shared" si="57"/>
        <v>50</v>
      </c>
    </row>
    <row r="168" spans="1:9" ht="16" thickBot="1" x14ac:dyDescent="0.25">
      <c r="A168" s="6" t="s">
        <v>121</v>
      </c>
      <c r="B168" s="7">
        <f t="shared" ref="B168:H168" si="58">+SUM(B165:B167)</f>
        <v>963</v>
      </c>
      <c r="C168" s="7">
        <f t="shared" si="58"/>
        <v>1143</v>
      </c>
      <c r="D168" s="7">
        <f t="shared" si="58"/>
        <v>1105</v>
      </c>
      <c r="E168" s="7">
        <f t="shared" si="58"/>
        <v>1028</v>
      </c>
      <c r="F168" s="7">
        <f t="shared" si="58"/>
        <v>1119</v>
      </c>
      <c r="G168" s="7">
        <f t="shared" si="58"/>
        <v>1086</v>
      </c>
      <c r="H168" s="7">
        <f t="shared" si="58"/>
        <v>695</v>
      </c>
      <c r="I168" s="7">
        <f>+SUM(I165:I167)</f>
        <v>758</v>
      </c>
    </row>
    <row r="169" spans="1:9" ht="16" thickTop="1" x14ac:dyDescent="0.2">
      <c r="A169" s="12" t="s">
        <v>110</v>
      </c>
      <c r="B169" s="13">
        <f t="shared" ref="B169:I169" si="59">+B168+B82</f>
        <v>0</v>
      </c>
      <c r="C169" s="13">
        <f t="shared" si="59"/>
        <v>0</v>
      </c>
      <c r="D169" s="13">
        <f t="shared" si="59"/>
        <v>0</v>
      </c>
      <c r="E169" s="13">
        <f t="shared" si="59"/>
        <v>0</v>
      </c>
      <c r="F169" s="13">
        <f t="shared" si="59"/>
        <v>0</v>
      </c>
      <c r="G169" s="13">
        <f t="shared" si="59"/>
        <v>0</v>
      </c>
      <c r="H169" s="13">
        <f t="shared" si="59"/>
        <v>0</v>
      </c>
      <c r="I169" s="13">
        <f t="shared" si="59"/>
        <v>0</v>
      </c>
    </row>
    <row r="170" spans="1:9" x14ac:dyDescent="0.2">
      <c r="A170" s="1" t="s">
        <v>122</v>
      </c>
    </row>
    <row r="171" spans="1:9" x14ac:dyDescent="0.2">
      <c r="A171" s="2" t="s">
        <v>101</v>
      </c>
      <c r="B171" s="3">
        <v>121</v>
      </c>
      <c r="C171" s="3">
        <v>133</v>
      </c>
      <c r="D171" s="3">
        <v>140</v>
      </c>
      <c r="E171" s="3">
        <v>160</v>
      </c>
      <c r="F171" s="3">
        <v>149</v>
      </c>
      <c r="G171" s="3">
        <v>148</v>
      </c>
      <c r="H171" s="3">
        <v>130</v>
      </c>
      <c r="I171" s="3">
        <v>124</v>
      </c>
    </row>
    <row r="172" spans="1:9" x14ac:dyDescent="0.2">
      <c r="A172" s="2" t="s">
        <v>145</v>
      </c>
      <c r="B172" s="3">
        <v>87</v>
      </c>
      <c r="C172" s="3">
        <v>85</v>
      </c>
      <c r="D172" s="3">
        <v>106</v>
      </c>
      <c r="E172" s="3">
        <v>116</v>
      </c>
      <c r="F172" s="3">
        <v>111</v>
      </c>
      <c r="G172" s="3">
        <v>132</v>
      </c>
      <c r="H172" s="3">
        <v>136</v>
      </c>
      <c r="I172" s="3">
        <v>134</v>
      </c>
    </row>
    <row r="173" spans="1:9" x14ac:dyDescent="0.2">
      <c r="A173" s="2" t="s">
        <v>102</v>
      </c>
      <c r="B173" s="3">
        <v>46</v>
      </c>
      <c r="C173" s="3">
        <v>48</v>
      </c>
      <c r="D173" s="3">
        <v>54</v>
      </c>
      <c r="E173" s="3">
        <v>56</v>
      </c>
      <c r="F173" s="3">
        <v>50</v>
      </c>
      <c r="G173" s="3">
        <v>44</v>
      </c>
      <c r="H173" s="3">
        <v>46</v>
      </c>
      <c r="I173" s="3">
        <v>41</v>
      </c>
    </row>
    <row r="174" spans="1:9" x14ac:dyDescent="0.2">
      <c r="A174" s="2" t="s">
        <v>146</v>
      </c>
      <c r="B174" s="3">
        <v>49</v>
      </c>
      <c r="C174" s="3">
        <v>42</v>
      </c>
      <c r="D174" s="3">
        <v>54</v>
      </c>
      <c r="E174" s="3">
        <v>55</v>
      </c>
      <c r="F174" s="3">
        <v>53</v>
      </c>
      <c r="G174" s="3">
        <v>46</v>
      </c>
      <c r="H174" s="3">
        <v>43</v>
      </c>
      <c r="I174" s="3">
        <v>42</v>
      </c>
    </row>
    <row r="175" spans="1:9" x14ac:dyDescent="0.2">
      <c r="A175" s="2" t="s">
        <v>106</v>
      </c>
      <c r="B175" s="3">
        <v>210</v>
      </c>
      <c r="C175" s="3">
        <v>230</v>
      </c>
      <c r="D175" s="3">
        <v>233</v>
      </c>
      <c r="E175" s="3">
        <v>217</v>
      </c>
      <c r="F175" s="3">
        <v>195</v>
      </c>
      <c r="G175" s="3">
        <v>214</v>
      </c>
      <c r="H175" s="3">
        <v>222</v>
      </c>
      <c r="I175" s="3">
        <v>220</v>
      </c>
    </row>
    <row r="176" spans="1:9" x14ac:dyDescent="0.2">
      <c r="A176" s="4" t="s">
        <v>117</v>
      </c>
      <c r="B176" s="5">
        <f t="shared" ref="B176:I176" si="60">+SUM(B171:B175)</f>
        <v>513</v>
      </c>
      <c r="C176" s="5">
        <f t="shared" si="60"/>
        <v>538</v>
      </c>
      <c r="D176" s="5">
        <f t="shared" si="60"/>
        <v>587</v>
      </c>
      <c r="E176" s="5">
        <f t="shared" si="60"/>
        <v>604</v>
      </c>
      <c r="F176" s="5">
        <f t="shared" si="60"/>
        <v>558</v>
      </c>
      <c r="G176" s="5">
        <f t="shared" si="60"/>
        <v>584</v>
      </c>
      <c r="H176" s="5">
        <f t="shared" si="60"/>
        <v>577</v>
      </c>
      <c r="I176" s="5">
        <f t="shared" si="60"/>
        <v>561</v>
      </c>
    </row>
    <row r="177" spans="1:9" x14ac:dyDescent="0.2">
      <c r="A177" s="2" t="s">
        <v>104</v>
      </c>
      <c r="B177" s="3">
        <v>18</v>
      </c>
      <c r="C177" s="3">
        <v>27</v>
      </c>
      <c r="D177" s="3">
        <v>28</v>
      </c>
      <c r="E177" s="3">
        <v>33</v>
      </c>
      <c r="F177" s="3">
        <v>31</v>
      </c>
      <c r="G177" s="3">
        <v>25</v>
      </c>
      <c r="H177" s="3">
        <v>26</v>
      </c>
      <c r="I177" s="3">
        <v>22</v>
      </c>
    </row>
    <row r="178" spans="1:9" x14ac:dyDescent="0.2">
      <c r="A178" s="2" t="s">
        <v>107</v>
      </c>
      <c r="B178" s="3">
        <v>75</v>
      </c>
      <c r="C178" s="3">
        <v>84</v>
      </c>
      <c r="D178" s="3">
        <v>91</v>
      </c>
      <c r="E178" s="3">
        <v>110</v>
      </c>
      <c r="F178" s="3">
        <v>116</v>
      </c>
      <c r="G178" s="3">
        <v>112</v>
      </c>
      <c r="H178" s="3">
        <v>141</v>
      </c>
      <c r="I178" s="3">
        <v>134</v>
      </c>
    </row>
    <row r="179" spans="1:9" ht="16" thickBot="1" x14ac:dyDescent="0.25">
      <c r="A179" s="6" t="s">
        <v>123</v>
      </c>
      <c r="B179" s="7">
        <f t="shared" ref="B179:H179" si="61">+SUM(B176:B178)</f>
        <v>606</v>
      </c>
      <c r="C179" s="7">
        <f t="shared" si="61"/>
        <v>649</v>
      </c>
      <c r="D179" s="7">
        <f t="shared" si="61"/>
        <v>706</v>
      </c>
      <c r="E179" s="7">
        <f t="shared" si="61"/>
        <v>747</v>
      </c>
      <c r="F179" s="7">
        <f t="shared" si="61"/>
        <v>705</v>
      </c>
      <c r="G179" s="7">
        <f t="shared" si="61"/>
        <v>721</v>
      </c>
      <c r="H179" s="7">
        <f t="shared" si="61"/>
        <v>744</v>
      </c>
      <c r="I179" s="7">
        <f>+SUM(I176:I178)</f>
        <v>717</v>
      </c>
    </row>
    <row r="180" spans="1:9" ht="16" thickTop="1" x14ac:dyDescent="0.2">
      <c r="A180" s="12" t="s">
        <v>110</v>
      </c>
      <c r="B180" s="13">
        <f t="shared" ref="B180:I180" si="62">+B179-B66</f>
        <v>0</v>
      </c>
      <c r="C180" s="13">
        <f t="shared" si="62"/>
        <v>0</v>
      </c>
      <c r="D180" s="13">
        <f t="shared" si="62"/>
        <v>0</v>
      </c>
      <c r="E180" s="13">
        <f t="shared" si="62"/>
        <v>0</v>
      </c>
      <c r="F180" s="13">
        <f t="shared" si="62"/>
        <v>0</v>
      </c>
      <c r="G180" s="13">
        <f t="shared" si="62"/>
        <v>0</v>
      </c>
      <c r="H180" s="13">
        <f t="shared" si="62"/>
        <v>0</v>
      </c>
      <c r="I180" s="13">
        <f t="shared" si="62"/>
        <v>0</v>
      </c>
    </row>
    <row r="181" spans="1:9" x14ac:dyDescent="0.2">
      <c r="A181" s="14" t="s">
        <v>124</v>
      </c>
      <c r="B181" s="14"/>
      <c r="C181" s="14"/>
      <c r="D181" s="14"/>
      <c r="E181" s="14"/>
      <c r="F181" s="14"/>
      <c r="G181" s="14"/>
      <c r="H181" s="14"/>
      <c r="I181" s="14"/>
    </row>
    <row r="182" spans="1:9" x14ac:dyDescent="0.2">
      <c r="A182" s="28" t="s">
        <v>125</v>
      </c>
    </row>
    <row r="183" spans="1:9" x14ac:dyDescent="0.2">
      <c r="A183" s="33" t="s">
        <v>101</v>
      </c>
      <c r="B183" s="34">
        <v>0.12</v>
      </c>
      <c r="C183" s="34">
        <f>(C111-B111)/B111</f>
        <v>7.4526928675400297E-2</v>
      </c>
      <c r="D183" s="34">
        <f t="shared" ref="D183:H183" si="63">(D111-C111)/C111</f>
        <v>3.061500948252506E-2</v>
      </c>
      <c r="E183" s="34">
        <f t="shared" si="63"/>
        <v>-2.3725026288117772E-2</v>
      </c>
      <c r="F183" s="34">
        <f t="shared" si="63"/>
        <v>7.0481319421070346E-2</v>
      </c>
      <c r="G183" s="34">
        <f t="shared" si="63"/>
        <v>-8.9171173437303478E-2</v>
      </c>
      <c r="H183" s="34">
        <f t="shared" si="63"/>
        <v>0.18606738470035902</v>
      </c>
      <c r="I183" s="34">
        <v>7.0000000000000007E-2</v>
      </c>
    </row>
    <row r="184" spans="1:9" x14ac:dyDescent="0.2">
      <c r="A184" s="31" t="s">
        <v>112</v>
      </c>
      <c r="B184" s="30">
        <v>0.13</v>
      </c>
      <c r="C184" s="34">
        <f t="shared" ref="C184:H187" si="64">(C112-B112)/B112</f>
        <v>9.3228309428638606E-2</v>
      </c>
      <c r="D184" s="34">
        <f t="shared" si="64"/>
        <v>4.1402301322722872E-2</v>
      </c>
      <c r="E184" s="34">
        <f t="shared" si="64"/>
        <v>-3.7381247418422137E-2</v>
      </c>
      <c r="F184" s="34">
        <f t="shared" si="64"/>
        <v>7.7558463848959452E-2</v>
      </c>
      <c r="G184" s="34">
        <f t="shared" si="64"/>
        <v>-7.1279243404678949E-2</v>
      </c>
      <c r="H184" s="34">
        <f t="shared" si="64"/>
        <v>0.24815092721620752</v>
      </c>
      <c r="I184" s="30">
        <v>0.05</v>
      </c>
    </row>
    <row r="185" spans="1:9" x14ac:dyDescent="0.2">
      <c r="A185" s="31" t="s">
        <v>113</v>
      </c>
      <c r="B185" s="30">
        <v>0.12</v>
      </c>
      <c r="C185" s="34">
        <f t="shared" si="64"/>
        <v>7.6190476190476197E-2</v>
      </c>
      <c r="D185" s="34">
        <f t="shared" si="64"/>
        <v>2.9498525073746312E-2</v>
      </c>
      <c r="E185" s="34">
        <f t="shared" si="64"/>
        <v>1.0642652476463364E-2</v>
      </c>
      <c r="F185" s="34">
        <f t="shared" si="64"/>
        <v>6.5208586472255969E-2</v>
      </c>
      <c r="G185" s="34">
        <f t="shared" si="64"/>
        <v>-0.11806083650190113</v>
      </c>
      <c r="H185" s="34">
        <f t="shared" si="64"/>
        <v>8.3854278939426596E-2</v>
      </c>
      <c r="I185" s="30">
        <v>0.09</v>
      </c>
    </row>
    <row r="186" spans="1:9" x14ac:dyDescent="0.2">
      <c r="A186" s="31" t="s">
        <v>114</v>
      </c>
      <c r="B186" s="30">
        <v>-0.05</v>
      </c>
      <c r="C186" s="34">
        <f t="shared" si="64"/>
        <v>-0.12742718446601942</v>
      </c>
      <c r="D186" s="34">
        <f t="shared" si="64"/>
        <v>-0.10152990264255911</v>
      </c>
      <c r="E186" s="34">
        <f t="shared" si="64"/>
        <v>-7.8947368421052627E-2</v>
      </c>
      <c r="F186" s="34">
        <f t="shared" si="64"/>
        <v>3.3613445378151263E-3</v>
      </c>
      <c r="G186" s="34">
        <f t="shared" si="64"/>
        <v>-0.135678391959799</v>
      </c>
      <c r="H186" s="34">
        <f t="shared" si="64"/>
        <v>-1.7441860465116279E-2</v>
      </c>
      <c r="I186" s="30">
        <v>0.25</v>
      </c>
    </row>
    <row r="187" spans="1:9" x14ac:dyDescent="0.2">
      <c r="A187" s="33" t="s">
        <v>150</v>
      </c>
      <c r="B187" s="34">
        <v>0.12</v>
      </c>
      <c r="C187" s="34">
        <v>0.03</v>
      </c>
      <c r="D187" s="34">
        <f>(D115-C115)/C115</f>
        <v>5.3118393234672302E-2</v>
      </c>
      <c r="E187" s="34">
        <f t="shared" si="64"/>
        <v>0.15959849435382686</v>
      </c>
      <c r="F187" s="34">
        <f t="shared" si="64"/>
        <v>6.1674962129409219E-2</v>
      </c>
      <c r="G187" s="34">
        <f t="shared" si="64"/>
        <v>-4.7390949857317573E-2</v>
      </c>
      <c r="H187" s="34">
        <f t="shared" si="64"/>
        <v>0.22563389322777361</v>
      </c>
      <c r="I187" s="34">
        <v>0.12</v>
      </c>
    </row>
    <row r="188" spans="1:9" x14ac:dyDescent="0.2">
      <c r="A188" s="31" t="s">
        <v>112</v>
      </c>
      <c r="B188" s="30">
        <v>0.16</v>
      </c>
      <c r="C188" s="30">
        <v>0.04</v>
      </c>
      <c r="D188" s="34">
        <f t="shared" ref="D188:H199" si="65">(D116-C116)/C116</f>
        <v>2.9545905215149711E-2</v>
      </c>
      <c r="E188" s="34">
        <f t="shared" si="65"/>
        <v>0.13154853620955315</v>
      </c>
      <c r="F188" s="34">
        <f t="shared" si="65"/>
        <v>7.114893617021277E-2</v>
      </c>
      <c r="G188" s="34">
        <f t="shared" si="65"/>
        <v>-6.3721595423486418E-2</v>
      </c>
      <c r="H188" s="34">
        <f t="shared" si="65"/>
        <v>0.18295994568906992</v>
      </c>
      <c r="I188" s="30">
        <v>0.09</v>
      </c>
    </row>
    <row r="189" spans="1:9" x14ac:dyDescent="0.2">
      <c r="A189" s="31" t="s">
        <v>113</v>
      </c>
      <c r="B189" s="30">
        <v>0.05</v>
      </c>
      <c r="C189" s="30">
        <v>0.02</v>
      </c>
      <c r="D189" s="34">
        <f t="shared" si="65"/>
        <v>0.11447184737087017</v>
      </c>
      <c r="E189" s="34">
        <f t="shared" si="65"/>
        <v>0.22755741127348644</v>
      </c>
      <c r="F189" s="34">
        <f t="shared" si="65"/>
        <v>0.05</v>
      </c>
      <c r="G189" s="34">
        <f t="shared" si="65"/>
        <v>-1.101392938127632E-2</v>
      </c>
      <c r="H189" s="34">
        <f t="shared" si="65"/>
        <v>0.30887651490337376</v>
      </c>
      <c r="I189" s="30">
        <v>0.16</v>
      </c>
    </row>
    <row r="190" spans="1:9" x14ac:dyDescent="0.2">
      <c r="A190" s="31" t="s">
        <v>114</v>
      </c>
      <c r="B190" s="30">
        <v>0.08</v>
      </c>
      <c r="C190" s="30">
        <v>-0.04</v>
      </c>
      <c r="D190" s="34">
        <f t="shared" si="65"/>
        <v>1.8617021276595744E-2</v>
      </c>
      <c r="E190" s="34">
        <f t="shared" si="65"/>
        <v>0.11488250652741515</v>
      </c>
      <c r="F190" s="34">
        <f t="shared" si="65"/>
        <v>1.1709601873536301E-2</v>
      </c>
      <c r="G190" s="34">
        <f t="shared" si="65"/>
        <v>-6.9444444444444448E-2</v>
      </c>
      <c r="H190" s="34">
        <f t="shared" si="65"/>
        <v>0.21890547263681592</v>
      </c>
      <c r="I190" s="30">
        <v>0.17</v>
      </c>
    </row>
    <row r="191" spans="1:9" x14ac:dyDescent="0.2">
      <c r="A191" s="33" t="s">
        <v>102</v>
      </c>
      <c r="B191" s="34">
        <v>0.18</v>
      </c>
      <c r="C191" s="34">
        <v>0.23</v>
      </c>
      <c r="D191" s="34">
        <f t="shared" si="65"/>
        <v>0.11941875825627477</v>
      </c>
      <c r="E191" s="34">
        <f t="shared" si="65"/>
        <v>0.21170639603493038</v>
      </c>
      <c r="F191" s="34">
        <f t="shared" si="65"/>
        <v>0.20919361121932217</v>
      </c>
      <c r="G191" s="34">
        <f t="shared" si="65"/>
        <v>7.5869845360824736E-2</v>
      </c>
      <c r="H191" s="34">
        <f t="shared" si="65"/>
        <v>0.24120377301991316</v>
      </c>
      <c r="I191" s="34">
        <v>-0.13</v>
      </c>
    </row>
    <row r="192" spans="1:9" x14ac:dyDescent="0.2">
      <c r="A192" s="31" t="s">
        <v>112</v>
      </c>
      <c r="B192" s="30">
        <v>0.26</v>
      </c>
      <c r="C192" s="30">
        <v>0.28999999999999998</v>
      </c>
      <c r="D192" s="34">
        <f t="shared" si="65"/>
        <v>0.12350904193920739</v>
      </c>
      <c r="E192" s="34">
        <f t="shared" si="65"/>
        <v>0.19726027397260273</v>
      </c>
      <c r="F192" s="34">
        <f t="shared" si="65"/>
        <v>0.21910755148741418</v>
      </c>
      <c r="G192" s="34">
        <f t="shared" si="65"/>
        <v>8.7517597372125763E-2</v>
      </c>
      <c r="H192" s="34">
        <f t="shared" si="65"/>
        <v>0.24012944983818771</v>
      </c>
      <c r="I192" s="30">
        <v>-0.1</v>
      </c>
    </row>
    <row r="193" spans="1:9" x14ac:dyDescent="0.2">
      <c r="A193" s="31" t="s">
        <v>113</v>
      </c>
      <c r="B193" s="30">
        <v>0.06</v>
      </c>
      <c r="C193" s="30">
        <v>0.14000000000000001</v>
      </c>
      <c r="D193" s="34">
        <f t="shared" si="65"/>
        <v>0.12606635071090047</v>
      </c>
      <c r="E193" s="34">
        <f t="shared" si="65"/>
        <v>0.26936026936026936</v>
      </c>
      <c r="F193" s="34">
        <f t="shared" si="65"/>
        <v>0.19893899204244031</v>
      </c>
      <c r="G193" s="34">
        <f t="shared" si="65"/>
        <v>4.8672566371681415E-2</v>
      </c>
      <c r="H193" s="34">
        <f t="shared" si="65"/>
        <v>0.2378691983122363</v>
      </c>
      <c r="I193" s="30">
        <v>-0.21</v>
      </c>
    </row>
    <row r="194" spans="1:9" x14ac:dyDescent="0.2">
      <c r="A194" s="31" t="s">
        <v>114</v>
      </c>
      <c r="B194" s="30">
        <v>0</v>
      </c>
      <c r="C194" s="30">
        <v>0.04</v>
      </c>
      <c r="D194" s="34">
        <f t="shared" si="65"/>
        <v>-1.5267175572519083E-2</v>
      </c>
      <c r="E194" s="34">
        <f t="shared" si="65"/>
        <v>7.7519379844961239E-3</v>
      </c>
      <c r="F194" s="34">
        <f t="shared" si="65"/>
        <v>6.1538461538461542E-2</v>
      </c>
      <c r="G194" s="34">
        <f t="shared" si="65"/>
        <v>7.2463768115942032E-2</v>
      </c>
      <c r="H194" s="34">
        <f t="shared" si="65"/>
        <v>0.31756756756756754</v>
      </c>
      <c r="I194" s="30">
        <v>-0.06</v>
      </c>
    </row>
    <row r="195" spans="1:9" x14ac:dyDescent="0.2">
      <c r="A195" s="33" t="s">
        <v>151</v>
      </c>
      <c r="B195" s="34">
        <v>-0.01</v>
      </c>
      <c r="C195" s="34">
        <v>-0.02</v>
      </c>
      <c r="D195" s="34">
        <f t="shared" si="65"/>
        <v>9.7289784572619872E-2</v>
      </c>
      <c r="E195" s="34">
        <f t="shared" si="65"/>
        <v>9.0563647878404055E-2</v>
      </c>
      <c r="F195" s="34">
        <f t="shared" si="65"/>
        <v>1.7034456058846303E-2</v>
      </c>
      <c r="G195" s="34">
        <f t="shared" si="65"/>
        <v>-4.3014845831747243E-2</v>
      </c>
      <c r="H195" s="34">
        <f t="shared" si="65"/>
        <v>6.2649164677804292E-2</v>
      </c>
      <c r="I195" s="34">
        <v>0.16</v>
      </c>
    </row>
    <row r="196" spans="1:9" x14ac:dyDescent="0.2">
      <c r="A196" s="31" t="s">
        <v>112</v>
      </c>
      <c r="B196" s="30">
        <v>0.01</v>
      </c>
      <c r="C196" s="30">
        <v>4.0000000000000003E-5</v>
      </c>
      <c r="D196" s="34">
        <f t="shared" si="65"/>
        <v>0.12116040955631399</v>
      </c>
      <c r="E196" s="34">
        <f t="shared" si="65"/>
        <v>8.8280060882800604E-2</v>
      </c>
      <c r="F196" s="34">
        <f t="shared" si="65"/>
        <v>1.3146853146853148E-2</v>
      </c>
      <c r="G196" s="34">
        <f t="shared" si="65"/>
        <v>-4.7763666482606291E-2</v>
      </c>
      <c r="H196" s="34">
        <f t="shared" si="65"/>
        <v>6.0887213685126125E-2</v>
      </c>
      <c r="I196" s="30">
        <v>0.17</v>
      </c>
    </row>
    <row r="197" spans="1:9" x14ac:dyDescent="0.2">
      <c r="A197" s="31" t="s">
        <v>113</v>
      </c>
      <c r="B197" s="30">
        <v>-0.06</v>
      </c>
      <c r="C197" s="30">
        <v>-0.06</v>
      </c>
      <c r="D197" s="34">
        <f t="shared" si="65"/>
        <v>6.087735004476276E-2</v>
      </c>
      <c r="E197" s="34">
        <f t="shared" si="65"/>
        <v>0.13670886075949368</v>
      </c>
      <c r="F197" s="34">
        <f t="shared" si="65"/>
        <v>3.5634743875278395E-2</v>
      </c>
      <c r="G197" s="34">
        <f t="shared" si="65"/>
        <v>-2.1505376344086023E-2</v>
      </c>
      <c r="H197" s="34">
        <f t="shared" si="65"/>
        <v>9.4505494505494503E-2</v>
      </c>
      <c r="I197" s="30">
        <v>0.12</v>
      </c>
    </row>
    <row r="198" spans="1:9" x14ac:dyDescent="0.2">
      <c r="A198" s="31" t="s">
        <v>114</v>
      </c>
      <c r="B198" s="30">
        <v>-7.0000000000000007E-2</v>
      </c>
      <c r="C198" s="30">
        <v>-7.0000000000000007E-2</v>
      </c>
      <c r="D198" s="34">
        <f t="shared" si="65"/>
        <v>-1.1111111111111112E-2</v>
      </c>
      <c r="E198" s="34">
        <f t="shared" si="65"/>
        <v>-8.6142322097378279E-2</v>
      </c>
      <c r="F198" s="34">
        <f t="shared" si="65"/>
        <v>-2.8688524590163935E-2</v>
      </c>
      <c r="G198" s="34">
        <f t="shared" si="65"/>
        <v>-9.7046413502109699E-2</v>
      </c>
      <c r="H198" s="34">
        <f t="shared" si="65"/>
        <v>-0.11214953271028037</v>
      </c>
      <c r="I198" s="30">
        <v>0.28000000000000003</v>
      </c>
    </row>
    <row r="199" spans="1:9" x14ac:dyDescent="0.2">
      <c r="A199" s="33" t="s">
        <v>106</v>
      </c>
      <c r="B199" s="34">
        <v>-0.08</v>
      </c>
      <c r="C199" s="34">
        <v>-0.37</v>
      </c>
      <c r="D199" s="34">
        <f t="shared" si="65"/>
        <v>0</v>
      </c>
      <c r="E199" s="34">
        <f t="shared" si="65"/>
        <v>0.20547945205479451</v>
      </c>
      <c r="F199" s="34">
        <f t="shared" si="65"/>
        <v>-0.52272727272727271</v>
      </c>
      <c r="G199" s="34">
        <f t="shared" si="65"/>
        <v>-0.2857142857142857</v>
      </c>
      <c r="H199" s="34">
        <f t="shared" si="65"/>
        <v>-0.16666666666666666</v>
      </c>
      <c r="I199" s="34">
        <v>3.02</v>
      </c>
    </row>
    <row r="200" spans="1:9" x14ac:dyDescent="0.2">
      <c r="A200" s="35" t="s">
        <v>103</v>
      </c>
      <c r="B200" s="37"/>
      <c r="C200" s="37"/>
      <c r="D200" s="37"/>
      <c r="E200" s="37"/>
      <c r="F200" s="37"/>
      <c r="G200" s="37"/>
      <c r="H200" s="37"/>
      <c r="I200" s="37">
        <v>0.06</v>
      </c>
    </row>
    <row r="201" spans="1:9" x14ac:dyDescent="0.2">
      <c r="A201" s="33" t="s">
        <v>104</v>
      </c>
      <c r="B201" s="34">
        <v>0.18</v>
      </c>
      <c r="C201" s="34">
        <v>-0.01</v>
      </c>
      <c r="D201" s="34">
        <f>(D129-C129)/C129</f>
        <v>4.4501278772378514E-2</v>
      </c>
      <c r="E201" s="34">
        <f t="shared" ref="E201:H202" si="66">(E129-D129)/D129</f>
        <v>-7.6395690499510283E-2</v>
      </c>
      <c r="F201" s="34">
        <f t="shared" si="66"/>
        <v>1.0604453870625663E-2</v>
      </c>
      <c r="G201" s="34">
        <f t="shared" si="66"/>
        <v>-3.1479538300104928E-2</v>
      </c>
      <c r="H201" s="34">
        <f t="shared" si="66"/>
        <v>0.19447453954496208</v>
      </c>
      <c r="I201" s="34">
        <v>7.0000000000000007E-2</v>
      </c>
    </row>
    <row r="202" spans="1:9" x14ac:dyDescent="0.2">
      <c r="A202" s="31" t="s">
        <v>112</v>
      </c>
      <c r="B202" s="47" t="s">
        <v>147</v>
      </c>
      <c r="C202" s="47" t="s">
        <v>147</v>
      </c>
      <c r="D202" s="47" t="s">
        <v>147</v>
      </c>
      <c r="E202" s="47" t="s">
        <v>147</v>
      </c>
      <c r="F202" s="30">
        <f>(F130-E130)/E130</f>
        <v>2.9174425822470516E-2</v>
      </c>
      <c r="G202" s="30">
        <f t="shared" si="66"/>
        <v>-9.6501809408926411E-3</v>
      </c>
      <c r="H202" s="30">
        <f t="shared" si="66"/>
        <v>0.20950060901339829</v>
      </c>
      <c r="I202" s="30">
        <v>0.06</v>
      </c>
    </row>
    <row r="203" spans="1:9" x14ac:dyDescent="0.2">
      <c r="A203" s="31" t="s">
        <v>113</v>
      </c>
      <c r="B203" s="47" t="s">
        <v>147</v>
      </c>
      <c r="C203" s="47" t="s">
        <v>147</v>
      </c>
      <c r="D203" s="47" t="s">
        <v>147</v>
      </c>
      <c r="E203" s="47" t="s">
        <v>147</v>
      </c>
      <c r="F203" s="30">
        <f t="shared" ref="F203:H206" si="67">(F131-E131)/E131</f>
        <v>-0.18055555555555555</v>
      </c>
      <c r="G203" s="30">
        <f t="shared" si="67"/>
        <v>-0.24576271186440679</v>
      </c>
      <c r="H203" s="30">
        <f t="shared" si="67"/>
        <v>0.16853932584269662</v>
      </c>
      <c r="I203" s="30">
        <v>-0.03</v>
      </c>
    </row>
    <row r="204" spans="1:9" x14ac:dyDescent="0.2">
      <c r="A204" s="31" t="s">
        <v>114</v>
      </c>
      <c r="B204" s="47" t="s">
        <v>147</v>
      </c>
      <c r="C204" s="47" t="s">
        <v>147</v>
      </c>
      <c r="D204" s="47" t="s">
        <v>147</v>
      </c>
      <c r="E204" s="47" t="s">
        <v>147</v>
      </c>
      <c r="F204" s="30">
        <f t="shared" si="67"/>
        <v>-0.14285714285714285</v>
      </c>
      <c r="G204" s="30">
        <f t="shared" si="67"/>
        <v>4.1666666666666664E-2</v>
      </c>
      <c r="H204" s="30">
        <f t="shared" si="67"/>
        <v>0.16</v>
      </c>
      <c r="I204" s="30">
        <v>-0.16</v>
      </c>
    </row>
    <row r="205" spans="1:9" x14ac:dyDescent="0.2">
      <c r="A205" s="31" t="s">
        <v>119</v>
      </c>
      <c r="B205" s="47" t="s">
        <v>147</v>
      </c>
      <c r="C205" s="47" t="s">
        <v>147</v>
      </c>
      <c r="D205" s="47" t="s">
        <v>147</v>
      </c>
      <c r="E205" s="47" t="s">
        <v>147</v>
      </c>
      <c r="F205" s="30">
        <f t="shared" si="67"/>
        <v>2.9126213592233011E-2</v>
      </c>
      <c r="G205" s="30">
        <f t="shared" si="67"/>
        <v>-0.15094339622641509</v>
      </c>
      <c r="H205" s="30">
        <f t="shared" si="67"/>
        <v>-4.4444444444444446E-2</v>
      </c>
      <c r="I205" s="30">
        <v>0.42</v>
      </c>
    </row>
    <row r="206" spans="1:9" x14ac:dyDescent="0.2">
      <c r="A206" s="29" t="s">
        <v>107</v>
      </c>
      <c r="B206" s="52">
        <v>-0.28000000000000003</v>
      </c>
      <c r="C206" s="52">
        <v>0</v>
      </c>
      <c r="D206" s="52">
        <f>((D134-C134)/-C134)</f>
        <v>1.8720930232558139</v>
      </c>
      <c r="E206" s="52">
        <f>(E134-D134)/D134</f>
        <v>-0.65333333333333332</v>
      </c>
      <c r="F206" s="52">
        <f t="shared" si="67"/>
        <v>-1.2692307692307692</v>
      </c>
      <c r="G206" s="52">
        <f>(G134-F134)/-F134</f>
        <v>-0.5714285714285714</v>
      </c>
      <c r="H206" s="52">
        <f>(H134-G134)/-G134</f>
        <v>4.6363636363636367</v>
      </c>
      <c r="I206" s="30">
        <v>0</v>
      </c>
    </row>
    <row r="207" spans="1:9" ht="16" thickBot="1" x14ac:dyDescent="0.25">
      <c r="A207" s="32" t="s">
        <v>105</v>
      </c>
      <c r="B207" s="36">
        <v>0.1</v>
      </c>
      <c r="C207" s="36">
        <v>0.06</v>
      </c>
      <c r="D207" s="36">
        <f>(D135-C135)/C135</f>
        <v>6.0971089696071165E-2</v>
      </c>
      <c r="E207" s="36">
        <f t="shared" ref="E207:H207" si="68">(E135-D135)/D135</f>
        <v>5.9592430858806403E-2</v>
      </c>
      <c r="F207" s="36">
        <f t="shared" si="68"/>
        <v>7.4731433909388134E-2</v>
      </c>
      <c r="G207" s="36">
        <f t="shared" si="68"/>
        <v>-4.3817266150267146E-2</v>
      </c>
      <c r="H207" s="36">
        <f t="shared" si="68"/>
        <v>0.1907600994572628</v>
      </c>
      <c r="I207" s="36">
        <v>0.06</v>
      </c>
    </row>
    <row r="208"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0"/>
  <sheetViews>
    <sheetView tabSelected="1" topLeftCell="A32" workbookViewId="0">
      <selection activeCell="F55" sqref="F55"/>
    </sheetView>
  </sheetViews>
  <sheetFormatPr baseColWidth="10" defaultColWidth="8.83203125" defaultRowHeight="15" x14ac:dyDescent="0.2"/>
  <cols>
    <col min="1" max="1" width="48.83203125" customWidth="1"/>
    <col min="2" max="14" width="11.83203125" customWidth="1"/>
    <col min="15" max="16" width="26.5" customWidth="1"/>
  </cols>
  <sheetData>
    <row r="1" spans="1:16" ht="60" customHeight="1" x14ac:dyDescent="0.2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c r="O1" s="57" t="s">
        <v>155</v>
      </c>
      <c r="P1" s="57" t="s">
        <v>155</v>
      </c>
    </row>
    <row r="2" spans="1:16" x14ac:dyDescent="0.2">
      <c r="A2" s="40" t="s">
        <v>126</v>
      </c>
      <c r="B2" s="40"/>
      <c r="C2" s="40"/>
      <c r="D2" s="40"/>
      <c r="E2" s="40"/>
      <c r="F2" s="40"/>
      <c r="G2" s="40"/>
      <c r="H2" s="40"/>
      <c r="I2" s="40"/>
      <c r="J2" s="39"/>
      <c r="K2" s="39"/>
      <c r="L2" s="39"/>
      <c r="M2" s="39"/>
      <c r="N2" s="39"/>
      <c r="O2" s="16"/>
      <c r="P2" s="16"/>
    </row>
    <row r="3" spans="1:16" ht="16" thickBot="1" x14ac:dyDescent="0.25">
      <c r="A3" s="41" t="s">
        <v>137</v>
      </c>
      <c r="B3" s="55">
        <f>Historicals!B111+Historicals!B115+Historicals!B119+Historicals!B123+Historicals!B127+Historicals!B129+Historicals!B134</f>
        <v>30601</v>
      </c>
      <c r="C3" s="55">
        <f>Historicals!C111+Historicals!C115+Historicals!C119+Historicals!C123+Historicals!C127+Historicals!C129+Historicals!C134</f>
        <v>32376</v>
      </c>
      <c r="D3" s="55">
        <f>Historicals!D111+Historicals!D115+Historicals!D119+Historicals!D123+Historicals!D127+Historicals!D129+Historicals!D134</f>
        <v>34350</v>
      </c>
      <c r="E3" s="55">
        <f>Historicals!E111+Historicals!E115+Historicals!E119+Historicals!E123+Historicals!E127+Historicals!E129+Historicals!E134</f>
        <v>36397</v>
      </c>
      <c r="F3" s="55">
        <f>Historicals!F111+Historicals!F115+Historicals!F119+Historicals!F123+Historicals!F127+Historicals!F129+Historicals!F134</f>
        <v>39117</v>
      </c>
      <c r="G3" s="55">
        <f>Historicals!G111+Historicals!G115+Historicals!G119+Historicals!G123+Historicals!G127+Historicals!G129+Historicals!G134</f>
        <v>37403</v>
      </c>
      <c r="H3" s="55">
        <f>Historicals!H111+Historicals!H115+Historicals!H119+Historicals!H123+Historicals!H127+Historicals!H129+Historicals!H134</f>
        <v>44538</v>
      </c>
      <c r="I3" s="55">
        <f>Historicals!I111+Historicals!I115+Historicals!I119+Historicals!I123+Historicals!I127+Historicals!I129+Historicals!I134</f>
        <v>46710</v>
      </c>
      <c r="J3" s="7"/>
      <c r="K3" s="7"/>
      <c r="L3" s="7"/>
      <c r="M3" s="7"/>
      <c r="N3" s="7"/>
      <c r="O3" s="58" t="s">
        <v>156</v>
      </c>
      <c r="P3" s="58" t="s">
        <v>154</v>
      </c>
    </row>
    <row r="4" spans="1:16" ht="16" thickTop="1" x14ac:dyDescent="0.2">
      <c r="A4" s="42" t="s">
        <v>127</v>
      </c>
      <c r="B4" s="47" t="str">
        <f t="shared" ref="B4" si="2">+IFERROR(B3/A3-1,"nm")</f>
        <v>nm</v>
      </c>
      <c r="C4" s="47">
        <f t="shared" ref="C4" si="3">+IFERROR(C3/B3-1,"nm")</f>
        <v>5.8004640371229765E-2</v>
      </c>
      <c r="D4" s="47">
        <f t="shared" ref="D4" si="4">+IFERROR(D3/C3-1,"nm")</f>
        <v>6.0971089696071123E-2</v>
      </c>
      <c r="E4" s="47">
        <f t="shared" ref="E4" si="5">+IFERROR(E3/D3-1,"nm")</f>
        <v>5.95924308588065E-2</v>
      </c>
      <c r="F4" s="47">
        <f t="shared" ref="F4" si="6">+IFERROR(F3/E3-1,"nm")</f>
        <v>7.4731433909388079E-2</v>
      </c>
      <c r="G4" s="47">
        <f t="shared" ref="G4" si="7">+IFERROR(G3/F3-1,"nm")</f>
        <v>-4.3817266150267153E-2</v>
      </c>
      <c r="H4" s="47">
        <f t="shared" ref="H4" si="8">+IFERROR(H3/G3-1,"nm")</f>
        <v>0.19076009945726269</v>
      </c>
      <c r="I4" s="47">
        <f t="shared" ref="I4" si="9">+IFERROR(I3/H3-1,"nm")</f>
        <v>4.8767344739323759E-2</v>
      </c>
      <c r="J4" s="47"/>
      <c r="K4" s="47"/>
      <c r="L4" s="47"/>
      <c r="M4" s="47"/>
      <c r="N4" s="47"/>
      <c r="O4" s="58"/>
    </row>
    <row r="5" spans="1:16" x14ac:dyDescent="0.2">
      <c r="A5" s="41" t="s">
        <v>128</v>
      </c>
      <c r="B5" s="48">
        <f>SUM(Historicals!B138:B142)+SUM(Historicals!B144:B145)+SUM(Historicals!B171:B175)+SUM(Historicals!B177:B178)</f>
        <v>4839</v>
      </c>
      <c r="C5" s="48">
        <f>SUM(Historicals!C138:C142)+SUM(Historicals!C144:C145)+SUM(Historicals!C171:C175)+SUM(Historicals!C177:C178)</f>
        <v>5291</v>
      </c>
      <c r="D5" s="48">
        <f>SUM(Historicals!D138:D142)+SUM(Historicals!D144:D145)+SUM(Historicals!D171:D175)+SUM(Historicals!D177:D178)</f>
        <v>5651</v>
      </c>
      <c r="E5" s="48">
        <f>SUM(Historicals!E138:E142)+SUM(Historicals!E144:E145)+SUM(Historicals!E171:E175)+SUM(Historicals!E177:E178)</f>
        <v>5126</v>
      </c>
      <c r="F5" s="48">
        <f>SUM(Historicals!F138:F142)+SUM(Historicals!F144:F145)+SUM(Historicals!F171:F175)+SUM(Historicals!F177:F178)</f>
        <v>5555</v>
      </c>
      <c r="G5" s="48">
        <f>SUM(Historicals!G138:G142)+SUM(Historicals!G144:G145)+SUM(Historicals!G171:G175)+SUM(Historicals!G177:G178)</f>
        <v>3697</v>
      </c>
      <c r="H5" s="48">
        <f>SUM(Historicals!H138:H142)+SUM(Historicals!H144:H145)+SUM(Historicals!H171:H175)+SUM(Historicals!H177:H178)</f>
        <v>7667</v>
      </c>
      <c r="I5" s="48">
        <f>SUM(Historicals!I138:I142)+SUM(Historicals!I144:I145)+SUM(Historicals!I171:I175)+SUM(Historicals!I177:I178)</f>
        <v>7573</v>
      </c>
      <c r="J5" s="53"/>
      <c r="K5" s="53"/>
      <c r="L5" s="53"/>
      <c r="M5" s="53"/>
      <c r="N5" s="53"/>
      <c r="O5" s="58"/>
    </row>
    <row r="6" spans="1:16" x14ac:dyDescent="0.2">
      <c r="A6" s="42" t="s">
        <v>127</v>
      </c>
      <c r="B6" s="47" t="str">
        <f t="shared" ref="B6" si="10">+IFERROR(B5/A5-1,"nm")</f>
        <v>nm</v>
      </c>
      <c r="C6" s="47">
        <f t="shared" ref="C6" si="11">+IFERROR(C5/B5-1,"nm")</f>
        <v>9.3407728869601137E-2</v>
      </c>
      <c r="D6" s="47">
        <f t="shared" ref="D6" si="12">+IFERROR(D5/C5-1,"nm")</f>
        <v>6.8040068040068125E-2</v>
      </c>
      <c r="E6" s="47">
        <f t="shared" ref="E6" si="13">+IFERROR(E5/D5-1,"nm")</f>
        <v>-9.2903910812245583E-2</v>
      </c>
      <c r="F6" s="47">
        <f t="shared" ref="F6" si="14">+IFERROR(F5/E5-1,"nm")</f>
        <v>8.3690987124463545E-2</v>
      </c>
      <c r="G6" s="47">
        <f t="shared" ref="G6" si="15">+IFERROR(G5/F5-1,"nm")</f>
        <v>-0.3344734473447345</v>
      </c>
      <c r="H6" s="47">
        <f t="shared" ref="H6" si="16">+IFERROR(H5/G5-1,"nm")</f>
        <v>1.0738436570192049</v>
      </c>
      <c r="I6" s="47">
        <f t="shared" ref="I6" si="17">+IFERROR(I5/H5-1,"nm")</f>
        <v>-1.2260336507108338E-2</v>
      </c>
      <c r="J6" s="47"/>
      <c r="K6" s="47"/>
      <c r="L6" s="47"/>
      <c r="M6" s="47"/>
      <c r="N6" s="47"/>
      <c r="O6" s="58"/>
    </row>
    <row r="7" spans="1:16" x14ac:dyDescent="0.2">
      <c r="A7" s="42" t="s">
        <v>129</v>
      </c>
      <c r="B7" s="47">
        <f>+IFERROR(B5/B$3,"nm")</f>
        <v>0.15813208718669325</v>
      </c>
      <c r="C7" s="47">
        <f t="shared" ref="C7:I7" si="18">+IFERROR(C5/C$3,"nm")</f>
        <v>0.16342352359772672</v>
      </c>
      <c r="D7" s="47">
        <f t="shared" si="18"/>
        <v>0.16451237263464338</v>
      </c>
      <c r="E7" s="47">
        <f t="shared" si="18"/>
        <v>0.14083578316894249</v>
      </c>
      <c r="F7" s="47">
        <f t="shared" si="18"/>
        <v>0.14200986783240024</v>
      </c>
      <c r="G7" s="47">
        <f t="shared" si="18"/>
        <v>9.8842338849824879E-2</v>
      </c>
      <c r="H7" s="47">
        <f t="shared" si="18"/>
        <v>0.17214513449189456</v>
      </c>
      <c r="I7" s="47">
        <f t="shared" si="18"/>
        <v>0.16212802397773496</v>
      </c>
      <c r="J7" s="47"/>
      <c r="K7" s="47"/>
      <c r="L7" s="47"/>
      <c r="M7" s="47"/>
      <c r="N7" s="47"/>
      <c r="O7" s="58"/>
    </row>
    <row r="8" spans="1:16" x14ac:dyDescent="0.2">
      <c r="A8" s="41" t="s">
        <v>130</v>
      </c>
      <c r="B8" s="48">
        <f>B35+B62</f>
        <v>208</v>
      </c>
      <c r="C8" s="48">
        <f t="shared" ref="C8:I8" si="19">C35+C62</f>
        <v>218</v>
      </c>
      <c r="D8" s="48">
        <f t="shared" si="19"/>
        <v>246</v>
      </c>
      <c r="E8" s="48">
        <f t="shared" si="19"/>
        <v>276</v>
      </c>
      <c r="F8" s="48">
        <f t="shared" si="19"/>
        <v>260</v>
      </c>
      <c r="G8" s="48">
        <f t="shared" si="19"/>
        <v>280</v>
      </c>
      <c r="H8" s="48">
        <f t="shared" si="19"/>
        <v>266</v>
      </c>
      <c r="I8" s="48">
        <f t="shared" si="19"/>
        <v>258</v>
      </c>
      <c r="J8" s="53"/>
      <c r="K8" s="53"/>
      <c r="L8" s="53"/>
      <c r="M8" s="53"/>
      <c r="N8" s="53"/>
      <c r="O8" s="58" t="s">
        <v>156</v>
      </c>
      <c r="P8" s="58" t="s">
        <v>154</v>
      </c>
    </row>
    <row r="9" spans="1:16" x14ac:dyDescent="0.2">
      <c r="A9" s="42" t="s">
        <v>127</v>
      </c>
      <c r="B9" s="47" t="str">
        <f t="shared" ref="B9" si="20">+IFERROR(B8/A8-1,"nm")</f>
        <v>nm</v>
      </c>
      <c r="C9" s="47">
        <f t="shared" ref="C9" si="21">+IFERROR(C8/B8-1,"nm")</f>
        <v>4.8076923076923128E-2</v>
      </c>
      <c r="D9" s="47">
        <f t="shared" ref="D9" si="22">+IFERROR(D8/C8-1,"nm")</f>
        <v>0.12844036697247696</v>
      </c>
      <c r="E9" s="47">
        <f t="shared" ref="E9" si="23">+IFERROR(E8/D8-1,"nm")</f>
        <v>0.12195121951219523</v>
      </c>
      <c r="F9" s="47">
        <f t="shared" ref="F9" si="24">+IFERROR(F8/E8-1,"nm")</f>
        <v>-5.7971014492753659E-2</v>
      </c>
      <c r="G9" s="47">
        <f t="shared" ref="G9" si="25">+IFERROR(G8/F8-1,"nm")</f>
        <v>7.6923076923076872E-2</v>
      </c>
      <c r="H9" s="47">
        <f t="shared" ref="H9" si="26">+IFERROR(H8/G8-1,"nm")</f>
        <v>-5.0000000000000044E-2</v>
      </c>
      <c r="I9" s="47">
        <f t="shared" ref="I9" si="27">+IFERROR(I8/H8-1,"nm")</f>
        <v>-3.007518796992481E-2</v>
      </c>
      <c r="J9" s="47"/>
      <c r="K9" s="47"/>
      <c r="L9" s="47"/>
      <c r="M9" s="47"/>
      <c r="N9" s="47"/>
      <c r="O9" s="58"/>
    </row>
    <row r="10" spans="1:16" x14ac:dyDescent="0.2">
      <c r="A10" s="42" t="s">
        <v>131</v>
      </c>
      <c r="B10" s="47">
        <f>+IFERROR(B8/B$3,"nm")</f>
        <v>6.79716349138917E-3</v>
      </c>
      <c r="C10" s="47">
        <f t="shared" ref="C10:I10" si="28">+IFERROR(C8/C$3,"nm")</f>
        <v>6.7333827526562884E-3</v>
      </c>
      <c r="D10" s="47">
        <f t="shared" si="28"/>
        <v>7.1615720524017467E-3</v>
      </c>
      <c r="E10" s="47">
        <f t="shared" si="28"/>
        <v>7.58304255845262E-3</v>
      </c>
      <c r="F10" s="47">
        <f t="shared" si="28"/>
        <v>6.6467264872050518E-3</v>
      </c>
      <c r="G10" s="47">
        <f t="shared" si="28"/>
        <v>7.4860305323102422E-3</v>
      </c>
      <c r="H10" s="47">
        <f t="shared" si="28"/>
        <v>5.9724280389779512E-3</v>
      </c>
      <c r="I10" s="47">
        <f t="shared" si="28"/>
        <v>5.5234425176621709E-3</v>
      </c>
      <c r="J10" s="47"/>
      <c r="K10" s="47"/>
      <c r="L10" s="47"/>
      <c r="M10" s="47"/>
      <c r="N10" s="47"/>
      <c r="O10" s="58"/>
    </row>
    <row r="11" spans="1:16" x14ac:dyDescent="0.2">
      <c r="A11" s="41" t="s">
        <v>132</v>
      </c>
      <c r="B11" s="48">
        <f>B38+B65</f>
        <v>5169</v>
      </c>
      <c r="C11" s="48">
        <f t="shared" ref="C11:I11" si="29">C38+C65</f>
        <v>5550</v>
      </c>
      <c r="D11" s="48">
        <f t="shared" si="29"/>
        <v>5382</v>
      </c>
      <c r="E11" s="48">
        <f t="shared" si="29"/>
        <v>5187</v>
      </c>
      <c r="F11" s="48">
        <f t="shared" si="29"/>
        <v>5920</v>
      </c>
      <c r="G11" s="48">
        <f t="shared" si="29"/>
        <v>4440</v>
      </c>
      <c r="H11" s="48">
        <f t="shared" si="29"/>
        <v>7524</v>
      </c>
      <c r="I11" s="48">
        <f t="shared" si="29"/>
        <v>8407</v>
      </c>
      <c r="J11" s="53"/>
      <c r="K11" s="53"/>
      <c r="L11" s="53"/>
      <c r="M11" s="53"/>
      <c r="N11" s="53"/>
      <c r="O11" s="58" t="s">
        <v>156</v>
      </c>
      <c r="P11" s="58" t="s">
        <v>154</v>
      </c>
    </row>
    <row r="12" spans="1:16" x14ac:dyDescent="0.2">
      <c r="A12" s="42" t="s">
        <v>127</v>
      </c>
      <c r="B12" s="47" t="str">
        <f t="shared" ref="B12" si="30">+IFERROR(B11/A11-1,"nm")</f>
        <v>nm</v>
      </c>
      <c r="C12" s="47">
        <f t="shared" ref="C12" si="31">+IFERROR(C11/B11-1,"nm")</f>
        <v>7.3708647707486863E-2</v>
      </c>
      <c r="D12" s="47">
        <f t="shared" ref="D12" si="32">+IFERROR(D11/C11-1,"nm")</f>
        <v>-3.0270270270270294E-2</v>
      </c>
      <c r="E12" s="47">
        <f t="shared" ref="E12" si="33">+IFERROR(E11/D11-1,"nm")</f>
        <v>-3.6231884057971064E-2</v>
      </c>
      <c r="F12" s="47">
        <f t="shared" ref="F12" si="34">+IFERROR(F11/E11-1,"nm")</f>
        <v>0.14131482552535179</v>
      </c>
      <c r="G12" s="47">
        <f t="shared" ref="G12" si="35">+IFERROR(G11/F11-1,"nm")</f>
        <v>-0.25</v>
      </c>
      <c r="H12" s="47">
        <f t="shared" ref="H12" si="36">+IFERROR(H11/G11-1,"nm")</f>
        <v>0.69459459459459461</v>
      </c>
      <c r="I12" s="47">
        <f t="shared" ref="I12" si="37">+IFERROR(I11/H11-1,"nm")</f>
        <v>0.11735778841041999</v>
      </c>
      <c r="J12" s="47"/>
      <c r="K12" s="47"/>
      <c r="L12" s="47"/>
      <c r="M12" s="47"/>
      <c r="N12" s="47"/>
      <c r="O12" s="58"/>
    </row>
    <row r="13" spans="1:16" x14ac:dyDescent="0.2">
      <c r="A13" s="42" t="s">
        <v>129</v>
      </c>
      <c r="B13" s="47">
        <f>+IFERROR(B11/B$3,"nm")</f>
        <v>0.16891604849514721</v>
      </c>
      <c r="C13" s="47">
        <f t="shared" ref="C13:I13" si="38">+IFERROR(C11/C$3,"nm")</f>
        <v>0.17142327650111194</v>
      </c>
      <c r="D13" s="47">
        <f t="shared" si="38"/>
        <v>0.15668122270742357</v>
      </c>
      <c r="E13" s="47">
        <f t="shared" si="38"/>
        <v>0.14251174547352805</v>
      </c>
      <c r="F13" s="47">
        <f t="shared" si="38"/>
        <v>0.1513408492471304</v>
      </c>
      <c r="G13" s="47">
        <f t="shared" si="38"/>
        <v>0.1187070555837767</v>
      </c>
      <c r="H13" s="47">
        <f t="shared" si="38"/>
        <v>0.1689343931025192</v>
      </c>
      <c r="I13" s="47">
        <f t="shared" si="38"/>
        <v>0.17998287304645685</v>
      </c>
      <c r="J13" s="47"/>
      <c r="K13" s="47"/>
      <c r="L13" s="47"/>
      <c r="M13" s="47"/>
      <c r="N13" s="47"/>
      <c r="O13" s="58"/>
    </row>
    <row r="14" spans="1:16" x14ac:dyDescent="0.2">
      <c r="A14" s="41" t="s">
        <v>133</v>
      </c>
      <c r="B14" s="48">
        <f>B41+B68</f>
        <v>444</v>
      </c>
      <c r="C14" s="48">
        <f t="shared" ref="C14:I14" si="39">C41+C68</f>
        <v>476</v>
      </c>
      <c r="D14" s="48">
        <f t="shared" si="39"/>
        <v>396</v>
      </c>
      <c r="E14" s="48">
        <f t="shared" si="39"/>
        <v>436</v>
      </c>
      <c r="F14" s="48">
        <f t="shared" si="39"/>
        <v>350</v>
      </c>
      <c r="G14" s="48">
        <f t="shared" si="39"/>
        <v>249</v>
      </c>
      <c r="H14" s="48">
        <f t="shared" si="39"/>
        <v>251</v>
      </c>
      <c r="I14" s="48">
        <f t="shared" si="39"/>
        <v>343</v>
      </c>
      <c r="J14" s="53"/>
      <c r="K14" s="53"/>
      <c r="L14" s="53"/>
      <c r="M14" s="53"/>
      <c r="N14" s="53"/>
      <c r="O14" s="58" t="s">
        <v>156</v>
      </c>
      <c r="P14" s="58" t="s">
        <v>154</v>
      </c>
    </row>
    <row r="15" spans="1:16" x14ac:dyDescent="0.2">
      <c r="A15" s="42" t="s">
        <v>127</v>
      </c>
      <c r="B15" s="47" t="str">
        <f t="shared" ref="B15" si="40">+IFERROR(B14/A14-1,"nm")</f>
        <v>nm</v>
      </c>
      <c r="C15" s="47">
        <f t="shared" ref="C15" si="41">+IFERROR(C14/B14-1,"nm")</f>
        <v>7.2072072072072002E-2</v>
      </c>
      <c r="D15" s="47">
        <f t="shared" ref="D15" si="42">+IFERROR(D14/C14-1,"nm")</f>
        <v>-0.16806722689075626</v>
      </c>
      <c r="E15" s="47">
        <f t="shared" ref="E15" si="43">+IFERROR(E14/D14-1,"nm")</f>
        <v>0.10101010101010099</v>
      </c>
      <c r="F15" s="47">
        <f t="shared" ref="F15" si="44">+IFERROR(F14/E14-1,"nm")</f>
        <v>-0.19724770642201839</v>
      </c>
      <c r="G15" s="47">
        <f t="shared" ref="G15" si="45">+IFERROR(G14/F14-1,"nm")</f>
        <v>-0.28857142857142859</v>
      </c>
      <c r="H15" s="47">
        <f t="shared" ref="H15" si="46">+IFERROR(H14/G14-1,"nm")</f>
        <v>8.0321285140563248E-3</v>
      </c>
      <c r="I15" s="47">
        <f>+IFERROR(I14/H14-1,"nm")</f>
        <v>0.36653386454183257</v>
      </c>
      <c r="J15" s="47"/>
      <c r="K15" s="47"/>
      <c r="L15" s="47"/>
      <c r="M15" s="47"/>
      <c r="N15" s="47"/>
      <c r="O15" s="58"/>
    </row>
    <row r="16" spans="1:16" x14ac:dyDescent="0.2">
      <c r="A16" s="42" t="s">
        <v>131</v>
      </c>
      <c r="B16" s="47">
        <f>+IFERROR(B14/B$3,"nm")</f>
        <v>1.4509329760465345E-2</v>
      </c>
      <c r="C16" s="47">
        <f t="shared" ref="C16:I16" si="47">+IFERROR(C14/C$3,"nm")</f>
        <v>1.4702248579194464E-2</v>
      </c>
      <c r="D16" s="47">
        <f t="shared" si="47"/>
        <v>1.1528384279475983E-2</v>
      </c>
      <c r="E16" s="47">
        <f t="shared" si="47"/>
        <v>1.1979009259004863E-2</v>
      </c>
      <c r="F16" s="47">
        <f t="shared" si="47"/>
        <v>8.9475164250837225E-3</v>
      </c>
      <c r="G16" s="47">
        <f t="shared" si="47"/>
        <v>6.6572200090901801E-3</v>
      </c>
      <c r="H16" s="47">
        <f t="shared" si="47"/>
        <v>5.6356369841483673E-3</v>
      </c>
      <c r="I16" s="47">
        <f t="shared" si="47"/>
        <v>7.3431813316206379E-3</v>
      </c>
      <c r="J16" s="47"/>
      <c r="K16" s="47"/>
      <c r="L16" s="47"/>
      <c r="M16" s="47"/>
      <c r="N16" s="47"/>
      <c r="O16" s="58"/>
    </row>
    <row r="17" spans="1:21" x14ac:dyDescent="0.2">
      <c r="A17" s="43" t="str">
        <f>+Historicals!A111</f>
        <v>North America</v>
      </c>
      <c r="B17" s="43"/>
      <c r="C17" s="43"/>
      <c r="D17" s="43"/>
      <c r="E17" s="43"/>
      <c r="F17" s="43"/>
      <c r="G17" s="43"/>
      <c r="H17" s="43"/>
      <c r="I17" s="43"/>
      <c r="J17" s="39"/>
      <c r="K17" s="39"/>
      <c r="L17" s="39"/>
      <c r="M17" s="39"/>
      <c r="N17" s="39"/>
      <c r="O17" s="58" t="s">
        <v>153</v>
      </c>
      <c r="P17" s="58" t="s">
        <v>153</v>
      </c>
    </row>
    <row r="18" spans="1:21" x14ac:dyDescent="0.2">
      <c r="A18" s="9" t="s">
        <v>134</v>
      </c>
      <c r="B18" s="56">
        <f>B20+B24+B28</f>
        <v>13740</v>
      </c>
      <c r="C18" s="56">
        <f t="shared" ref="C18:I18" si="48">C20+C24+C28</f>
        <v>14764</v>
      </c>
      <c r="D18" s="56">
        <f t="shared" si="48"/>
        <v>15216</v>
      </c>
      <c r="E18" s="56">
        <f t="shared" si="48"/>
        <v>14855</v>
      </c>
      <c r="F18" s="56">
        <f t="shared" si="48"/>
        <v>15902</v>
      </c>
      <c r="G18" s="56">
        <f t="shared" si="48"/>
        <v>14484</v>
      </c>
      <c r="H18" s="56">
        <f t="shared" si="48"/>
        <v>17179</v>
      </c>
      <c r="I18" s="56">
        <f t="shared" si="48"/>
        <v>18353</v>
      </c>
      <c r="J18" s="9"/>
      <c r="K18" s="9"/>
      <c r="L18" s="9"/>
      <c r="M18" s="9"/>
      <c r="N18" s="9"/>
      <c r="O18" s="58" t="s">
        <v>157</v>
      </c>
      <c r="P18" s="58" t="s">
        <v>152</v>
      </c>
    </row>
    <row r="19" spans="1:21" x14ac:dyDescent="0.2">
      <c r="A19" s="44" t="s">
        <v>127</v>
      </c>
      <c r="B19" s="47" t="str">
        <f t="shared" ref="B19:H19" si="49">+IFERROR(B18/A18-1,"nm")</f>
        <v>nm</v>
      </c>
      <c r="C19" s="47">
        <f t="shared" si="49"/>
        <v>7.4526928675400228E-2</v>
      </c>
      <c r="D19" s="47">
        <f t="shared" si="49"/>
        <v>3.0615009482525046E-2</v>
      </c>
      <c r="E19" s="47">
        <f t="shared" si="49"/>
        <v>-2.372502628811779E-2</v>
      </c>
      <c r="F19" s="47">
        <f t="shared" si="49"/>
        <v>7.0481319421070276E-2</v>
      </c>
      <c r="G19" s="47">
        <f t="shared" si="49"/>
        <v>-8.9171173437303519E-2</v>
      </c>
      <c r="H19" s="47">
        <f t="shared" si="49"/>
        <v>0.18606738470035911</v>
      </c>
      <c r="I19" s="47">
        <f>+IFERROR(I18/H18-1,"nm")</f>
        <v>6.8339251411607238E-2</v>
      </c>
      <c r="J19" s="47"/>
      <c r="K19" s="47"/>
      <c r="L19" s="47"/>
      <c r="M19" s="47"/>
      <c r="N19" s="47"/>
    </row>
    <row r="20" spans="1:21" x14ac:dyDescent="0.2">
      <c r="A20" s="45" t="s">
        <v>112</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9"/>
      <c r="K20" s="9"/>
      <c r="L20" s="9"/>
      <c r="M20" s="9"/>
      <c r="N20" s="9"/>
    </row>
    <row r="21" spans="1:21" x14ac:dyDescent="0.2">
      <c r="A21" s="44" t="s">
        <v>127</v>
      </c>
      <c r="B21" s="47" t="str">
        <f t="shared" ref="B21" si="50">+IFERROR(B20/A20-1,"nm")</f>
        <v>nm</v>
      </c>
      <c r="C21" s="47">
        <f t="shared" ref="C21" si="51">+IFERROR(C20/B20-1,"nm")</f>
        <v>9.3228309428638578E-2</v>
      </c>
      <c r="D21" s="47">
        <f t="shared" ref="D21" si="52">+IFERROR(D20/C20-1,"nm")</f>
        <v>4.1402301322722934E-2</v>
      </c>
      <c r="E21" s="47">
        <f t="shared" ref="E21" si="53">+IFERROR(E20/D20-1,"nm")</f>
        <v>-3.7381247418422192E-2</v>
      </c>
      <c r="F21" s="47">
        <f t="shared" ref="F21" si="54">+IFERROR(F20/E20-1,"nm")</f>
        <v>7.755846384895948E-2</v>
      </c>
      <c r="G21" s="47">
        <f t="shared" ref="G21" si="55">+IFERROR(G20/F20-1,"nm")</f>
        <v>-7.1279243404678949E-2</v>
      </c>
      <c r="H21" s="47">
        <f t="shared" ref="H21" si="56">+IFERROR(H20/G20-1,"nm")</f>
        <v>0.24815092721620746</v>
      </c>
      <c r="I21" s="47">
        <f>+IFERROR(I20/H20-1,"nm")</f>
        <v>5.0154586052902683E-2</v>
      </c>
      <c r="J21" s="47"/>
      <c r="K21" s="47"/>
      <c r="L21" s="47"/>
      <c r="M21" s="47"/>
      <c r="N21" s="47"/>
    </row>
    <row r="22" spans="1:21" x14ac:dyDescent="0.2">
      <c r="A22" s="44" t="s">
        <v>135</v>
      </c>
      <c r="B22" s="47">
        <f>+Historicals!B184</f>
        <v>0.13</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34"/>
      <c r="K22" s="34"/>
      <c r="L22" s="34"/>
      <c r="M22" s="34"/>
      <c r="N22" s="34"/>
    </row>
    <row r="23" spans="1:21" x14ac:dyDescent="0.2">
      <c r="A23" s="44" t="s">
        <v>136</v>
      </c>
      <c r="B23" s="47" t="str">
        <f t="shared" ref="B23:H23" si="57">+IFERROR(B21-B22,"nm")</f>
        <v>nm</v>
      </c>
      <c r="C23" s="47">
        <f t="shared" si="57"/>
        <v>-2.7755575615628914E-17</v>
      </c>
      <c r="D23" s="47">
        <f t="shared" si="57"/>
        <v>6.2450045135165055E-17</v>
      </c>
      <c r="E23" s="47">
        <f t="shared" si="57"/>
        <v>-5.5511151231257827E-17</v>
      </c>
      <c r="F23" s="47">
        <f t="shared" si="57"/>
        <v>2.7755575615628914E-17</v>
      </c>
      <c r="G23" s="47">
        <f t="shared" si="57"/>
        <v>0</v>
      </c>
      <c r="H23" s="47">
        <f t="shared" si="57"/>
        <v>-5.5511151231257827E-17</v>
      </c>
      <c r="I23" s="47">
        <f>+IFERROR(I21-I22,"nm")</f>
        <v>1.5458605290268046E-4</v>
      </c>
      <c r="J23" s="47"/>
      <c r="K23" s="47"/>
      <c r="L23" s="47"/>
      <c r="M23" s="47"/>
      <c r="N23" s="47"/>
      <c r="U23" s="47"/>
    </row>
    <row r="24" spans="1:21" x14ac:dyDescent="0.2">
      <c r="A24" s="45" t="s">
        <v>113</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53"/>
      <c r="K24" s="53"/>
      <c r="L24" s="53"/>
      <c r="M24" s="53"/>
      <c r="N24" s="53"/>
    </row>
    <row r="25" spans="1:21" x14ac:dyDescent="0.2">
      <c r="A25" s="44" t="s">
        <v>127</v>
      </c>
      <c r="B25" s="47" t="str">
        <f t="shared" ref="B25" si="58">+IFERROR(B24/A24-1,"nm")</f>
        <v>nm</v>
      </c>
      <c r="C25" s="47">
        <f t="shared" ref="C25" si="59">+IFERROR(C24/B24-1,"nm")</f>
        <v>7.6190476190476142E-2</v>
      </c>
      <c r="D25" s="47">
        <f t="shared" ref="D25" si="60">+IFERROR(D24/C24-1,"nm")</f>
        <v>2.9498525073746285E-2</v>
      </c>
      <c r="E25" s="47">
        <f t="shared" ref="E25" si="61">+IFERROR(E24/D24-1,"nm")</f>
        <v>1.0642652476463343E-2</v>
      </c>
      <c r="F25" s="47">
        <f t="shared" ref="F25" si="62">+IFERROR(F24/E24-1,"nm")</f>
        <v>6.5208586472256025E-2</v>
      </c>
      <c r="G25" s="47">
        <f t="shared" ref="G25" si="63">+IFERROR(G24/F24-1,"nm")</f>
        <v>-0.11806083650190113</v>
      </c>
      <c r="H25" s="47">
        <f t="shared" ref="H25" si="64">+IFERROR(H24/G24-1,"nm")</f>
        <v>8.3854278939426541E-2</v>
      </c>
      <c r="I25" s="47">
        <f>+IFERROR(I24/H24-1,"nm")</f>
        <v>9.2283214001591007E-2</v>
      </c>
      <c r="J25" s="47"/>
      <c r="K25" s="47"/>
      <c r="L25" s="47"/>
      <c r="M25" s="47"/>
      <c r="N25" s="47"/>
    </row>
    <row r="26" spans="1:21" x14ac:dyDescent="0.2">
      <c r="A26" s="44" t="s">
        <v>135</v>
      </c>
      <c r="B26" s="47">
        <f>+Historicals!B188</f>
        <v>0.16</v>
      </c>
      <c r="C26" s="47">
        <f>+Historicals!C188</f>
        <v>0.04</v>
      </c>
      <c r="D26" s="47">
        <f>+Historicals!D188</f>
        <v>2.9545905215149711E-2</v>
      </c>
      <c r="E26" s="47">
        <f>+Historicals!E188</f>
        <v>0.13154853620955315</v>
      </c>
      <c r="F26" s="47">
        <f>+Historicals!F188</f>
        <v>7.114893617021277E-2</v>
      </c>
      <c r="G26" s="47">
        <f>+Historicals!G188</f>
        <v>-6.3721595423486418E-2</v>
      </c>
      <c r="H26" s="47">
        <f>+Historicals!H188</f>
        <v>0.18295994568906992</v>
      </c>
      <c r="I26" s="47">
        <f>+Historicals!I188</f>
        <v>0.09</v>
      </c>
      <c r="J26" s="34"/>
      <c r="K26" s="34"/>
      <c r="L26" s="34"/>
      <c r="M26" s="34"/>
      <c r="N26" s="34"/>
    </row>
    <row r="27" spans="1:21" x14ac:dyDescent="0.2">
      <c r="A27" s="44" t="s">
        <v>136</v>
      </c>
      <c r="B27" s="47" t="str">
        <f t="shared" ref="B27" si="65">+IFERROR(B25-B26,"nm")</f>
        <v>nm</v>
      </c>
      <c r="C27" s="47">
        <f t="shared" ref="C27" si="66">+IFERROR(C25-C26,"nm")</f>
        <v>3.6190476190476141E-2</v>
      </c>
      <c r="D27" s="47">
        <f t="shared" ref="D27" si="67">+IFERROR(D25-D26,"nm")</f>
        <v>-4.7380141403426806E-5</v>
      </c>
      <c r="E27" s="47">
        <f t="shared" ref="E27" si="68">+IFERROR(E25-E26,"nm")</f>
        <v>-0.1209058837330898</v>
      </c>
      <c r="F27" s="47">
        <f t="shared" ref="F27" si="69">+IFERROR(F25-F26,"nm")</f>
        <v>-5.9403496979567455E-3</v>
      </c>
      <c r="G27" s="47">
        <f t="shared" ref="G27" si="70">+IFERROR(G25-G26,"nm")</f>
        <v>-5.4339241078414716E-2</v>
      </c>
      <c r="H27" s="47">
        <f t="shared" ref="H27" si="71">+IFERROR(H25-H26,"nm")</f>
        <v>-9.9105666749643384E-2</v>
      </c>
      <c r="I27" s="47">
        <f>+IFERROR(I25-I26,"nm")</f>
        <v>2.2832140015910107E-3</v>
      </c>
      <c r="J27" s="47"/>
      <c r="K27" s="47"/>
      <c r="L27" s="47"/>
      <c r="M27" s="47"/>
      <c r="N27" s="47"/>
    </row>
    <row r="28" spans="1:21" x14ac:dyDescent="0.2">
      <c r="A28" s="45" t="s">
        <v>114</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53"/>
      <c r="K28" s="53"/>
      <c r="L28" s="53"/>
      <c r="M28" s="53"/>
      <c r="N28" s="53"/>
    </row>
    <row r="29" spans="1:21" x14ac:dyDescent="0.2">
      <c r="A29" s="44" t="s">
        <v>127</v>
      </c>
      <c r="B29" s="47" t="str">
        <f t="shared" ref="B29" si="72">+IFERROR(B28/A28-1,"nm")</f>
        <v>nm</v>
      </c>
      <c r="C29" s="47">
        <f t="shared" ref="C29" si="73">+IFERROR(C28/B28-1,"nm")</f>
        <v>-0.12742718446601942</v>
      </c>
      <c r="D29" s="47">
        <f t="shared" ref="D29" si="74">+IFERROR(D28/C28-1,"nm")</f>
        <v>-0.10152990264255912</v>
      </c>
      <c r="E29" s="47">
        <f t="shared" ref="E29" si="75">+IFERROR(E28/D28-1,"nm")</f>
        <v>-7.8947368421052655E-2</v>
      </c>
      <c r="F29" s="47">
        <f t="shared" ref="F29" si="76">+IFERROR(F28/E28-1,"nm")</f>
        <v>3.3613445378151141E-3</v>
      </c>
      <c r="G29" s="47">
        <f t="shared" ref="G29" si="77">+IFERROR(G28/F28-1,"nm")</f>
        <v>-0.13567839195979903</v>
      </c>
      <c r="H29" s="47">
        <f t="shared" ref="H29" si="78">+IFERROR(H28/G28-1,"nm")</f>
        <v>-1.744186046511631E-2</v>
      </c>
      <c r="I29" s="47">
        <f>+IFERROR(I28/H28-1,"nm")</f>
        <v>0.24852071005917153</v>
      </c>
      <c r="J29" s="47"/>
      <c r="K29" s="47"/>
      <c r="L29" s="47"/>
      <c r="M29" s="47"/>
      <c r="N29" s="47"/>
    </row>
    <row r="30" spans="1:21" x14ac:dyDescent="0.2">
      <c r="A30" s="44" t="s">
        <v>135</v>
      </c>
      <c r="B30" s="47">
        <f>+Historicals!B186</f>
        <v>-0.05</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34"/>
      <c r="K30" s="34"/>
      <c r="L30" s="34"/>
      <c r="M30" s="34"/>
      <c r="N30" s="34"/>
    </row>
    <row r="31" spans="1:21" x14ac:dyDescent="0.2">
      <c r="A31" s="44" t="s">
        <v>136</v>
      </c>
      <c r="B31" s="47" t="str">
        <f t="shared" ref="B31" si="79">+IFERROR(B29-B30,"nm")</f>
        <v>nm</v>
      </c>
      <c r="C31" s="47">
        <f t="shared" ref="C31" si="80">+IFERROR(C29-C30,"nm")</f>
        <v>0</v>
      </c>
      <c r="D31" s="47">
        <f t="shared" ref="D31" si="81">+IFERROR(D29-D30,"nm")</f>
        <v>-1.3877787807814457E-17</v>
      </c>
      <c r="E31" s="47">
        <f t="shared" ref="E31" si="82">+IFERROR(E29-E30,"nm")</f>
        <v>-2.7755575615628914E-17</v>
      </c>
      <c r="F31" s="47">
        <f t="shared" ref="F31" si="83">+IFERROR(F29-F30,"nm")</f>
        <v>-1.214306433183765E-17</v>
      </c>
      <c r="G31" s="47">
        <f t="shared" ref="G31" si="84">+IFERROR(G29-G30,"nm")</f>
        <v>-2.7755575615628914E-17</v>
      </c>
      <c r="H31" s="47">
        <f t="shared" ref="H31" si="85">+IFERROR(H29-H30,"nm")</f>
        <v>-3.1225022567582528E-17</v>
      </c>
      <c r="I31" s="47">
        <f>+IFERROR(I29-I30,"nm")</f>
        <v>-1.4792899408284654E-3</v>
      </c>
      <c r="J31" s="47"/>
      <c r="K31" s="47"/>
      <c r="L31" s="47"/>
      <c r="M31" s="47"/>
      <c r="N31" s="47"/>
    </row>
    <row r="32" spans="1:21" x14ac:dyDescent="0.2">
      <c r="A32" s="9" t="s">
        <v>128</v>
      </c>
      <c r="B32" s="48">
        <f>Historicals!B138+Historicals!B171</f>
        <v>3766</v>
      </c>
      <c r="C32" s="48">
        <f>Historicals!C138+Historicals!C171</f>
        <v>3896</v>
      </c>
      <c r="D32" s="48">
        <f>Historicals!D138+Historicals!D171</f>
        <v>4015</v>
      </c>
      <c r="E32" s="48">
        <f>Historicals!E138+Historicals!E171</f>
        <v>3760</v>
      </c>
      <c r="F32" s="48">
        <f>Historicals!F138+Historicals!F171</f>
        <v>4074</v>
      </c>
      <c r="G32" s="48">
        <f>Historicals!G138+Historicals!G171</f>
        <v>3047</v>
      </c>
      <c r="H32" s="48">
        <f>Historicals!H138+Historicals!H171</f>
        <v>5219</v>
      </c>
      <c r="I32" s="48">
        <f>Historicals!I138+Historicals!I171</f>
        <v>5238</v>
      </c>
      <c r="J32" s="53"/>
      <c r="K32" s="53"/>
      <c r="L32" s="53"/>
      <c r="M32" s="53"/>
      <c r="N32" s="53"/>
    </row>
    <row r="33" spans="1:14" x14ac:dyDescent="0.2">
      <c r="A33" s="46" t="s">
        <v>127</v>
      </c>
      <c r="B33" s="47" t="str">
        <f t="shared" ref="B33" si="86">+IFERROR(B32/A32-1,"nm")</f>
        <v>nm</v>
      </c>
      <c r="C33" s="47">
        <f t="shared" ref="C33" si="87">+IFERROR(C32/B32-1,"nm")</f>
        <v>3.4519383961763239E-2</v>
      </c>
      <c r="D33" s="47">
        <f t="shared" ref="D33" si="88">+IFERROR(D32/C32-1,"nm")</f>
        <v>3.0544147843942548E-2</v>
      </c>
      <c r="E33" s="47">
        <f t="shared" ref="E33" si="89">+IFERROR(E32/D32-1,"nm")</f>
        <v>-6.3511830635118338E-2</v>
      </c>
      <c r="F33" s="47">
        <f t="shared" ref="F33" si="90">+IFERROR(F32/E32-1,"nm")</f>
        <v>8.3510638297872308E-2</v>
      </c>
      <c r="G33" s="47">
        <f t="shared" ref="G33" si="91">+IFERROR(G32/F32-1,"nm")</f>
        <v>-0.25208640157093765</v>
      </c>
      <c r="H33" s="47">
        <f t="shared" ref="H33" si="92">+IFERROR(H32/G32-1,"nm")</f>
        <v>0.71283229405973092</v>
      </c>
      <c r="I33" s="47">
        <f>+IFERROR(I32/H32-1,"nm")</f>
        <v>3.6405441655489312E-3</v>
      </c>
      <c r="J33" s="47"/>
      <c r="K33" s="47"/>
      <c r="L33" s="47"/>
      <c r="M33" s="47"/>
      <c r="N33" s="47"/>
    </row>
    <row r="34" spans="1:14" x14ac:dyDescent="0.2">
      <c r="A34" s="46" t="s">
        <v>129</v>
      </c>
      <c r="B34" s="47">
        <f t="shared" ref="B34:H34" si="93">+IFERROR(B32/B$18,"nm")</f>
        <v>0.27409024745269289</v>
      </c>
      <c r="C34" s="47">
        <f t="shared" si="93"/>
        <v>0.26388512598211866</v>
      </c>
      <c r="D34" s="47">
        <f t="shared" si="93"/>
        <v>0.26386698212407994</v>
      </c>
      <c r="E34" s="47">
        <f t="shared" si="93"/>
        <v>0.25311342982160889</v>
      </c>
      <c r="F34" s="47">
        <f t="shared" si="93"/>
        <v>0.25619418941013711</v>
      </c>
      <c r="G34" s="47">
        <f t="shared" si="93"/>
        <v>0.2103700635183651</v>
      </c>
      <c r="H34" s="47">
        <f t="shared" si="93"/>
        <v>0.30380115256999823</v>
      </c>
      <c r="I34" s="47">
        <f>+IFERROR(I32/I$18,"nm")</f>
        <v>0.28540293140086087</v>
      </c>
      <c r="J34" s="47"/>
      <c r="K34" s="47"/>
      <c r="L34" s="47"/>
      <c r="M34" s="47"/>
      <c r="N34" s="47"/>
    </row>
    <row r="35" spans="1:14" x14ac:dyDescent="0.2">
      <c r="A35" s="9" t="s">
        <v>130</v>
      </c>
      <c r="B35" s="9">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53"/>
      <c r="K35" s="53"/>
      <c r="L35" s="53"/>
      <c r="M35" s="53"/>
      <c r="N35" s="53"/>
    </row>
    <row r="36" spans="1:14" x14ac:dyDescent="0.2">
      <c r="A36" s="46" t="s">
        <v>127</v>
      </c>
      <c r="B36" s="47" t="str">
        <f t="shared" ref="B36" si="94">+IFERROR(B35/A35-1,"nm")</f>
        <v>nm</v>
      </c>
      <c r="C36" s="47">
        <f t="shared" ref="C36" si="95">+IFERROR(C35/B35-1,"nm")</f>
        <v>9.9173553719008156E-2</v>
      </c>
      <c r="D36" s="47">
        <f t="shared" ref="D36" si="96">+IFERROR(D35/C35-1,"nm")</f>
        <v>5.2631578947368363E-2</v>
      </c>
      <c r="E36" s="47">
        <f t="shared" ref="E36" si="97">+IFERROR(E35/D35-1,"nm")</f>
        <v>0.14285714285714279</v>
      </c>
      <c r="F36" s="47">
        <f t="shared" ref="F36" si="98">+IFERROR(F35/E35-1,"nm")</f>
        <v>-6.8749999999999978E-2</v>
      </c>
      <c r="G36" s="47">
        <f t="shared" ref="G36" si="99">+IFERROR(G35/F35-1,"nm")</f>
        <v>-6.7114093959731447E-3</v>
      </c>
      <c r="H36" s="47">
        <f t="shared" ref="H36" si="100">+IFERROR(H35/G35-1,"nm")</f>
        <v>-0.1216216216216216</v>
      </c>
      <c r="I36" s="47">
        <f>+IFERROR(I35/H35-1,"nm")</f>
        <v>-4.6153846153846101E-2</v>
      </c>
      <c r="J36" s="47"/>
      <c r="K36" s="47"/>
      <c r="L36" s="47"/>
      <c r="M36" s="47"/>
      <c r="N36" s="47"/>
    </row>
    <row r="37" spans="1:14" x14ac:dyDescent="0.2">
      <c r="A37" s="46" t="s">
        <v>131</v>
      </c>
      <c r="B37" s="47">
        <f t="shared" ref="B37:H37" si="101">+IFERROR(B35/B$18,"nm")</f>
        <v>8.8064046579330417E-3</v>
      </c>
      <c r="C37" s="47">
        <f t="shared" si="101"/>
        <v>9.0083988079111346E-3</v>
      </c>
      <c r="D37" s="47">
        <f t="shared" si="101"/>
        <v>9.2008412197686646E-3</v>
      </c>
      <c r="E37" s="47">
        <f t="shared" si="101"/>
        <v>1.0770784247728038E-2</v>
      </c>
      <c r="F37" s="47">
        <f t="shared" si="101"/>
        <v>9.3698905798012821E-3</v>
      </c>
      <c r="G37" s="47">
        <f t="shared" si="101"/>
        <v>1.0218171775752554E-2</v>
      </c>
      <c r="H37" s="47">
        <f t="shared" si="101"/>
        <v>7.5673787764130628E-3</v>
      </c>
      <c r="I37" s="47">
        <f>+IFERROR(I35/I$18,"nm")</f>
        <v>6.7563886013185855E-3</v>
      </c>
      <c r="J37" s="47"/>
      <c r="K37" s="47"/>
      <c r="L37" s="47"/>
      <c r="M37" s="47"/>
      <c r="N37" s="47"/>
    </row>
    <row r="38" spans="1:14" x14ac:dyDescent="0.2">
      <c r="A38" s="9" t="s">
        <v>132</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53"/>
      <c r="K38" s="53"/>
      <c r="L38" s="53"/>
      <c r="M38" s="53"/>
      <c r="N38" s="53"/>
    </row>
    <row r="39" spans="1:14" x14ac:dyDescent="0.2">
      <c r="A39" s="46" t="s">
        <v>127</v>
      </c>
      <c r="B39" s="47" t="str">
        <f t="shared" ref="B39" si="102">+IFERROR(B38/A38-1,"nm")</f>
        <v>nm</v>
      </c>
      <c r="C39" s="47">
        <f t="shared" ref="C39" si="103">+IFERROR(C38/B38-1,"nm")</f>
        <v>3.2373113854595292E-2</v>
      </c>
      <c r="D39" s="47">
        <f t="shared" ref="D39" si="104">+IFERROR(D38/C38-1,"nm")</f>
        <v>2.9763486579856391E-2</v>
      </c>
      <c r="E39" s="47">
        <f t="shared" ref="E39" si="105">+IFERROR(E38/D38-1,"nm")</f>
        <v>-7.096774193548383E-2</v>
      </c>
      <c r="F39" s="47">
        <f t="shared" ref="F39" si="106">+IFERROR(F38/E38-1,"nm")</f>
        <v>9.0277777777777679E-2</v>
      </c>
      <c r="G39" s="47">
        <f t="shared" ref="G39" si="107">+IFERROR(G38/F38-1,"nm")</f>
        <v>-0.26140127388535028</v>
      </c>
      <c r="H39" s="47">
        <f t="shared" ref="H39" si="108">+IFERROR(H38/G38-1,"nm")</f>
        <v>0.75543290789927564</v>
      </c>
      <c r="I39" s="47">
        <f>+IFERROR(I38/H38-1,"nm")</f>
        <v>4.9125564943997002E-3</v>
      </c>
      <c r="J39" s="47"/>
      <c r="K39" s="47"/>
      <c r="L39" s="47"/>
      <c r="M39" s="47"/>
      <c r="N39" s="47"/>
    </row>
    <row r="40" spans="1:14" x14ac:dyDescent="0.2">
      <c r="A40" s="46" t="s">
        <v>129</v>
      </c>
      <c r="B40" s="47">
        <f t="shared" ref="B40:H40" si="109">+IFERROR(B38/B$18,"nm")</f>
        <v>0.26528384279475981</v>
      </c>
      <c r="C40" s="47">
        <f t="shared" si="109"/>
        <v>0.25487672717420751</v>
      </c>
      <c r="D40" s="47">
        <f t="shared" si="109"/>
        <v>0.25466614090431128</v>
      </c>
      <c r="E40" s="47">
        <f t="shared" si="109"/>
        <v>0.24234264557388085</v>
      </c>
      <c r="F40" s="47">
        <f t="shared" si="109"/>
        <v>0.2468242988303358</v>
      </c>
      <c r="G40" s="47">
        <f t="shared" si="109"/>
        <v>0.20015189174261253</v>
      </c>
      <c r="H40" s="47">
        <f t="shared" si="109"/>
        <v>0.29623377379358518</v>
      </c>
      <c r="I40" s="47">
        <f>+IFERROR(I38/I$18,"nm")</f>
        <v>0.27864654279954232</v>
      </c>
      <c r="J40" s="47"/>
      <c r="K40" s="47"/>
      <c r="L40" s="47"/>
      <c r="M40" s="47"/>
      <c r="N40" s="47"/>
    </row>
    <row r="41" spans="1:14" x14ac:dyDescent="0.2">
      <c r="A41" s="9" t="s">
        <v>133</v>
      </c>
      <c r="B41" s="9">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53"/>
      <c r="K41" s="53"/>
      <c r="L41" s="53"/>
      <c r="M41" s="53"/>
      <c r="N41" s="53"/>
    </row>
    <row r="42" spans="1:14" x14ac:dyDescent="0.2">
      <c r="A42" s="46" t="s">
        <v>127</v>
      </c>
      <c r="B42" s="47" t="str">
        <f t="shared" ref="B42" si="110">+IFERROR(B41/A41-1,"nm")</f>
        <v>nm</v>
      </c>
      <c r="C42" s="47">
        <f t="shared" ref="C42" si="111">+IFERROR(C41/B41-1,"nm")</f>
        <v>0.16346153846153855</v>
      </c>
      <c r="D42" s="47">
        <f t="shared" ref="D42" si="112">+IFERROR(D41/C41-1,"nm")</f>
        <v>-7.8512396694214837E-2</v>
      </c>
      <c r="E42" s="47">
        <f t="shared" ref="E42" si="113">+IFERROR(E41/D41-1,"nm")</f>
        <v>-0.12107623318385652</v>
      </c>
      <c r="F42" s="47">
        <f t="shared" ref="F42" si="114">+IFERROR(F41/E41-1,"nm")</f>
        <v>-0.40306122448979587</v>
      </c>
      <c r="G42" s="47">
        <f t="shared" ref="G42" si="115">+IFERROR(G41/F41-1,"nm")</f>
        <v>-5.9829059829059839E-2</v>
      </c>
      <c r="H42" s="47">
        <f t="shared" ref="H42" si="116">+IFERROR(H41/G41-1,"nm")</f>
        <v>-0.10909090909090913</v>
      </c>
      <c r="I42" s="47">
        <f>+IFERROR(I41/H41-1,"nm")</f>
        <v>0.48979591836734704</v>
      </c>
      <c r="J42" s="47"/>
      <c r="K42" s="47"/>
      <c r="L42" s="47"/>
      <c r="M42" s="47"/>
      <c r="N42" s="47"/>
    </row>
    <row r="43" spans="1:14" x14ac:dyDescent="0.2">
      <c r="A43" s="46" t="s">
        <v>131</v>
      </c>
      <c r="B43" s="47">
        <f t="shared" ref="B43:H43" si="117">+IFERROR(B41/B$18,"nm")</f>
        <v>1.5138282387190683E-2</v>
      </c>
      <c r="C43" s="47">
        <f t="shared" si="117"/>
        <v>1.6391221891086428E-2</v>
      </c>
      <c r="D43" s="47">
        <f t="shared" si="117"/>
        <v>1.4655625657202945E-2</v>
      </c>
      <c r="E43" s="47">
        <f t="shared" si="117"/>
        <v>1.3194210703466847E-2</v>
      </c>
      <c r="F43" s="47">
        <f t="shared" si="117"/>
        <v>7.3575650861526856E-3</v>
      </c>
      <c r="G43" s="47">
        <f t="shared" si="117"/>
        <v>7.5945871306268989E-3</v>
      </c>
      <c r="H43" s="47">
        <f t="shared" si="117"/>
        <v>5.7046393852960009E-3</v>
      </c>
      <c r="I43" s="47">
        <f>+IFERROR(I41/I$18,"nm")</f>
        <v>7.9551027080041418E-3</v>
      </c>
      <c r="J43" s="47"/>
      <c r="K43" s="47"/>
      <c r="L43" s="47"/>
      <c r="M43" s="47"/>
      <c r="N43" s="47"/>
    </row>
    <row r="44" spans="1:14" x14ac:dyDescent="0.2">
      <c r="A44" s="43" t="str">
        <f>+Historicals!A115</f>
        <v>Europe, Middle East &amp; Africa (Europe only for 2015)</v>
      </c>
      <c r="B44" s="43"/>
      <c r="C44" s="43"/>
      <c r="D44" s="43"/>
      <c r="E44" s="43"/>
      <c r="F44" s="43"/>
      <c r="G44" s="43"/>
      <c r="H44" s="43"/>
      <c r="I44" s="43"/>
      <c r="J44" s="39"/>
      <c r="K44" s="39"/>
      <c r="L44" s="39"/>
      <c r="M44" s="39"/>
      <c r="N44" s="39"/>
    </row>
    <row r="45" spans="1:14" x14ac:dyDescent="0.2">
      <c r="A45" s="9" t="s">
        <v>134</v>
      </c>
      <c r="B45" s="59">
        <f>B47+B51+B55</f>
        <v>7126</v>
      </c>
      <c r="C45" s="59">
        <f t="shared" ref="C45:I45" si="118">C47+C51+C55</f>
        <v>7568</v>
      </c>
      <c r="D45" s="59">
        <f t="shared" si="118"/>
        <v>7970</v>
      </c>
      <c r="E45" s="59">
        <f t="shared" si="118"/>
        <v>9242</v>
      </c>
      <c r="F45" s="59">
        <f t="shared" si="118"/>
        <v>9812</v>
      </c>
      <c r="G45" s="59">
        <f t="shared" si="118"/>
        <v>9347</v>
      </c>
      <c r="H45" s="59">
        <f t="shared" si="118"/>
        <v>11456</v>
      </c>
      <c r="I45" s="59">
        <f t="shared" si="118"/>
        <v>12479</v>
      </c>
      <c r="J45" s="9"/>
      <c r="K45" s="9"/>
      <c r="L45" s="9"/>
      <c r="M45" s="9"/>
      <c r="N45" s="9"/>
    </row>
    <row r="46" spans="1:14" x14ac:dyDescent="0.2">
      <c r="A46" s="44" t="s">
        <v>127</v>
      </c>
      <c r="B46" s="47" t="str">
        <f t="shared" ref="B46" si="119">+IFERROR(B45/A45-1,"nm")</f>
        <v>nm</v>
      </c>
      <c r="C46" s="47">
        <f t="shared" ref="C46" si="120">+IFERROR(C45/B45-1,"nm")</f>
        <v>6.2026382262138746E-2</v>
      </c>
      <c r="D46" s="47">
        <f t="shared" ref="D46" si="121">+IFERROR(D45/C45-1,"nm")</f>
        <v>5.3118393234672379E-2</v>
      </c>
      <c r="E46" s="47">
        <f t="shared" ref="E46" si="122">+IFERROR(E45/D45-1,"nm")</f>
        <v>0.15959849435382689</v>
      </c>
      <c r="F46" s="47">
        <f t="shared" ref="F46" si="123">+IFERROR(F45/E45-1,"nm")</f>
        <v>6.1674962129409261E-2</v>
      </c>
      <c r="G46" s="47">
        <f t="shared" ref="G46" si="124">+IFERROR(G45/F45-1,"nm")</f>
        <v>-4.7390949857317621E-2</v>
      </c>
      <c r="H46" s="47">
        <f t="shared" ref="H46" si="125">+IFERROR(H45/G45-1,"nm")</f>
        <v>0.22563389322777372</v>
      </c>
      <c r="I46" s="47">
        <f t="shared" ref="I46" si="126">+IFERROR(I45/H45-1,"nm")</f>
        <v>8.9298184357541999E-2</v>
      </c>
      <c r="J46" s="47"/>
      <c r="K46" s="47"/>
      <c r="L46" s="47"/>
      <c r="M46" s="47"/>
      <c r="N46" s="47"/>
    </row>
    <row r="47" spans="1:14" x14ac:dyDescent="0.2">
      <c r="A47" s="45" t="s">
        <v>112</v>
      </c>
      <c r="B47" s="8">
        <f>Historicals!B116</f>
        <v>4703</v>
      </c>
      <c r="C47" s="8">
        <f>Historicals!C116</f>
        <v>5043</v>
      </c>
      <c r="D47" s="8">
        <f>Historicals!D116</f>
        <v>5192</v>
      </c>
      <c r="E47" s="8">
        <f>Historicals!E116</f>
        <v>5875</v>
      </c>
      <c r="F47" s="8">
        <f>Historicals!F116</f>
        <v>6293</v>
      </c>
      <c r="G47" s="8">
        <f>Historicals!G116</f>
        <v>5892</v>
      </c>
      <c r="H47" s="8">
        <f>Historicals!H116</f>
        <v>6970</v>
      </c>
      <c r="I47" s="8">
        <f>Historicals!I116</f>
        <v>7388</v>
      </c>
      <c r="J47" s="9"/>
      <c r="K47" s="9"/>
      <c r="L47" s="9"/>
      <c r="M47" s="9"/>
      <c r="N47" s="9"/>
    </row>
    <row r="48" spans="1:14" x14ac:dyDescent="0.2">
      <c r="A48" s="44" t="s">
        <v>127</v>
      </c>
      <c r="B48" s="47" t="str">
        <f t="shared" ref="B48" si="127">+IFERROR(B47/A47-1,"nm")</f>
        <v>nm</v>
      </c>
      <c r="C48" s="47">
        <f t="shared" ref="C48" si="128">+IFERROR(C47/B47-1,"nm")</f>
        <v>7.2294280246651077E-2</v>
      </c>
      <c r="D48" s="47">
        <f t="shared" ref="D48" si="129">+IFERROR(D47/C47-1,"nm")</f>
        <v>2.9545905215149659E-2</v>
      </c>
      <c r="E48" s="47">
        <f t="shared" ref="E48" si="130">+IFERROR(E47/D47-1,"nm")</f>
        <v>0.1315485362095532</v>
      </c>
      <c r="F48" s="47">
        <f t="shared" ref="F48" si="131">+IFERROR(F47/E47-1,"nm")</f>
        <v>7.1148936170212673E-2</v>
      </c>
      <c r="G48" s="47">
        <f t="shared" ref="G48" si="132">+IFERROR(G47/F47-1,"nm")</f>
        <v>-6.3721595423486432E-2</v>
      </c>
      <c r="H48" s="47">
        <f t="shared" ref="H48:I48" si="133">+IFERROR(H47/G47-1,"nm")</f>
        <v>0.18295994568907004</v>
      </c>
      <c r="I48" s="47">
        <f t="shared" si="133"/>
        <v>5.9971305595408975E-2</v>
      </c>
      <c r="J48" s="47"/>
      <c r="K48" s="47"/>
      <c r="L48" s="47"/>
      <c r="M48" s="47"/>
      <c r="N48" s="47"/>
    </row>
    <row r="49" spans="1:14" x14ac:dyDescent="0.2">
      <c r="A49" s="44" t="s">
        <v>135</v>
      </c>
      <c r="B49" s="54">
        <v>0.16</v>
      </c>
      <c r="C49" s="54">
        <v>0.04</v>
      </c>
      <c r="D49" s="54">
        <v>0.03</v>
      </c>
      <c r="E49" s="54">
        <v>0.13200000000000001</v>
      </c>
      <c r="F49" s="54">
        <v>7.0999999999999994E-2</v>
      </c>
      <c r="G49" s="54">
        <v>-6.4000000000000001E-2</v>
      </c>
      <c r="H49" s="54">
        <v>0.183</v>
      </c>
      <c r="I49" s="54">
        <v>0.09</v>
      </c>
      <c r="J49" s="34"/>
      <c r="K49" s="34"/>
      <c r="L49" s="34"/>
      <c r="M49" s="34"/>
      <c r="N49" s="34"/>
    </row>
    <row r="50" spans="1:14" x14ac:dyDescent="0.2">
      <c r="A50" s="44" t="s">
        <v>136</v>
      </c>
      <c r="B50" s="47" t="str">
        <f t="shared" ref="B50:I50" si="134">+IFERROR(B48-B49,"nm")</f>
        <v>nm</v>
      </c>
      <c r="C50" s="47">
        <f t="shared" si="134"/>
        <v>3.2294280246651076E-2</v>
      </c>
      <c r="D50" s="47">
        <f t="shared" si="134"/>
        <v>-4.5409478485033961E-4</v>
      </c>
      <c r="E50" s="47">
        <f t="shared" si="134"/>
        <v>-4.514637904468044E-4</v>
      </c>
      <c r="F50" s="47">
        <f t="shared" si="134"/>
        <v>1.4893617021267958E-4</v>
      </c>
      <c r="G50" s="47">
        <f t="shared" si="134"/>
        <v>2.7840457651356898E-4</v>
      </c>
      <c r="H50" s="47">
        <f t="shared" si="134"/>
        <v>-4.0054310929960035E-5</v>
      </c>
      <c r="I50" s="47">
        <f t="shared" si="134"/>
        <v>-3.0028694404591022E-2</v>
      </c>
      <c r="J50" s="47"/>
      <c r="K50" s="47"/>
      <c r="L50" s="47"/>
      <c r="M50" s="47"/>
      <c r="N50" s="47"/>
    </row>
    <row r="51" spans="1:14" x14ac:dyDescent="0.2">
      <c r="A51" s="45" t="s">
        <v>113</v>
      </c>
      <c r="B51" s="8">
        <f>Historicals!B117</f>
        <v>2051</v>
      </c>
      <c r="C51" s="8">
        <f>Historicals!C117</f>
        <v>2149</v>
      </c>
      <c r="D51" s="8">
        <f>Historicals!D117</f>
        <v>2395</v>
      </c>
      <c r="E51" s="8">
        <f>Historicals!E117</f>
        <v>2940</v>
      </c>
      <c r="F51" s="8">
        <f>Historicals!F117</f>
        <v>3087</v>
      </c>
      <c r="G51" s="8">
        <f>Historicals!G117</f>
        <v>3053</v>
      </c>
      <c r="H51" s="8">
        <f>Historicals!H117</f>
        <v>3996</v>
      </c>
      <c r="I51" s="8">
        <f>Historicals!I117</f>
        <v>4527</v>
      </c>
      <c r="J51" s="53"/>
      <c r="K51" s="53"/>
      <c r="L51" s="53"/>
      <c r="M51" s="53"/>
      <c r="N51" s="53"/>
    </row>
    <row r="52" spans="1:14" x14ac:dyDescent="0.2">
      <c r="A52" s="44" t="s">
        <v>127</v>
      </c>
      <c r="B52" s="47" t="str">
        <f t="shared" ref="B52" si="135">+IFERROR(B51/A51-1,"nm")</f>
        <v>nm</v>
      </c>
      <c r="C52" s="47">
        <f t="shared" ref="C52" si="136">+IFERROR(C51/B51-1,"nm")</f>
        <v>4.7781569965870352E-2</v>
      </c>
      <c r="D52" s="47">
        <f t="shared" ref="D52" si="137">+IFERROR(D51/C51-1,"nm")</f>
        <v>0.11447184737087013</v>
      </c>
      <c r="E52" s="47">
        <f t="shared" ref="E52" si="138">+IFERROR(E51/D51-1,"nm")</f>
        <v>0.22755741127348639</v>
      </c>
      <c r="F52" s="47">
        <f t="shared" ref="F52" si="139">+IFERROR(F51/E51-1,"nm")</f>
        <v>5.0000000000000044E-2</v>
      </c>
      <c r="G52" s="47">
        <f t="shared" ref="G52" si="140">+IFERROR(G51/F51-1,"nm")</f>
        <v>-1.1013929381276322E-2</v>
      </c>
      <c r="H52" s="47">
        <f t="shared" ref="H52" si="141">+IFERROR(H51/G51-1,"nm")</f>
        <v>0.30887651490337364</v>
      </c>
      <c r="I52" s="47">
        <f t="shared" ref="I52" si="142">+IFERROR(I51/H51-1,"nm")</f>
        <v>0.13288288288288297</v>
      </c>
      <c r="J52" s="47"/>
      <c r="K52" s="47"/>
      <c r="L52" s="47"/>
      <c r="M52" s="47"/>
      <c r="N52" s="47"/>
    </row>
    <row r="53" spans="1:14" x14ac:dyDescent="0.2">
      <c r="A53" s="44" t="s">
        <v>135</v>
      </c>
      <c r="B53" s="54">
        <v>0.05</v>
      </c>
      <c r="C53" s="54">
        <v>0.02</v>
      </c>
      <c r="D53" s="54">
        <v>0.114</v>
      </c>
      <c r="E53" s="54">
        <v>0.22800000000000001</v>
      </c>
      <c r="F53" s="54">
        <v>0.05</v>
      </c>
      <c r="G53" s="54">
        <v>-1.0999999999999999E-2</v>
      </c>
      <c r="H53" s="54">
        <v>0.309</v>
      </c>
      <c r="I53" s="54">
        <v>0.16</v>
      </c>
      <c r="J53" s="34"/>
      <c r="K53" s="34"/>
      <c r="L53" s="34"/>
      <c r="M53" s="34"/>
      <c r="N53" s="34"/>
    </row>
    <row r="54" spans="1:14" x14ac:dyDescent="0.2">
      <c r="A54" s="44" t="s">
        <v>136</v>
      </c>
      <c r="B54" s="47" t="str">
        <f t="shared" ref="B54:H54" si="143">+IFERROR(B52-B53,"nm")</f>
        <v>nm</v>
      </c>
      <c r="C54" s="47">
        <f t="shared" si="143"/>
        <v>2.7781569965870351E-2</v>
      </c>
      <c r="D54" s="47">
        <f t="shared" si="143"/>
        <v>4.7184737087012374E-4</v>
      </c>
      <c r="E54" s="47">
        <f t="shared" si="143"/>
        <v>-4.425887265136208E-4</v>
      </c>
      <c r="F54" s="47">
        <f t="shared" si="143"/>
        <v>4.163336342344337E-17</v>
      </c>
      <c r="G54" s="47">
        <f t="shared" si="143"/>
        <v>-1.3929381276322345E-5</v>
      </c>
      <c r="H54" s="47">
        <f t="shared" si="143"/>
        <v>-1.2348509662635232E-4</v>
      </c>
      <c r="I54" s="47">
        <f>+IFERROR(I52-I53,"nm")</f>
        <v>-2.7117117117117034E-2</v>
      </c>
      <c r="J54" s="47"/>
      <c r="K54" s="47"/>
      <c r="L54" s="47"/>
      <c r="M54" s="47"/>
      <c r="N54" s="47"/>
    </row>
    <row r="55" spans="1:14" x14ac:dyDescent="0.2">
      <c r="A55" s="45" t="s">
        <v>114</v>
      </c>
      <c r="B55">
        <f>Historicals!B118</f>
        <v>372</v>
      </c>
      <c r="C55">
        <f>Historicals!C118</f>
        <v>376</v>
      </c>
      <c r="D55">
        <f>Historicals!D118</f>
        <v>383</v>
      </c>
      <c r="E55">
        <f>Historicals!E118</f>
        <v>427</v>
      </c>
      <c r="F55">
        <f>Historicals!F118</f>
        <v>432</v>
      </c>
      <c r="G55">
        <f>Historicals!G118</f>
        <v>402</v>
      </c>
      <c r="H55">
        <f>Historicals!H118</f>
        <v>490</v>
      </c>
      <c r="I55">
        <f>Historicals!I118</f>
        <v>564</v>
      </c>
      <c r="J55" s="53"/>
      <c r="K55" s="53"/>
      <c r="L55" s="53"/>
      <c r="M55" s="53"/>
      <c r="N55" s="53"/>
    </row>
    <row r="56" spans="1:14" x14ac:dyDescent="0.2">
      <c r="A56" s="44" t="s">
        <v>127</v>
      </c>
      <c r="B56" s="47" t="str">
        <f t="shared" ref="B56" si="144">+IFERROR(B55/A55-1,"nm")</f>
        <v>nm</v>
      </c>
      <c r="C56" s="47">
        <f t="shared" ref="C56" si="145">+IFERROR(C55/B55-1,"nm")</f>
        <v>1.0752688172043001E-2</v>
      </c>
      <c r="D56" s="47">
        <f t="shared" ref="D56" si="146">+IFERROR(D55/C55-1,"nm")</f>
        <v>1.8617021276595702E-2</v>
      </c>
      <c r="E56" s="47">
        <f t="shared" ref="E56" si="147">+IFERROR(E55/D55-1,"nm")</f>
        <v>0.11488250652741505</v>
      </c>
      <c r="F56" s="47">
        <f t="shared" ref="F56" si="148">+IFERROR(F55/E55-1,"nm")</f>
        <v>1.1709601873536313E-2</v>
      </c>
      <c r="G56" s="47">
        <f t="shared" ref="G56" si="149">+IFERROR(G55/F55-1,"nm")</f>
        <v>-6.944444444444442E-2</v>
      </c>
      <c r="H56" s="47">
        <f t="shared" ref="H56" si="150">+IFERROR(H55/G55-1,"nm")</f>
        <v>0.21890547263681581</v>
      </c>
      <c r="I56" s="47">
        <f>+IFERROR(I55/H55-1,"nm")</f>
        <v>0.15102040816326534</v>
      </c>
      <c r="J56" s="47"/>
      <c r="K56" s="47"/>
      <c r="L56" s="47"/>
      <c r="M56" s="47"/>
      <c r="N56" s="47"/>
    </row>
    <row r="57" spans="1:14" x14ac:dyDescent="0.2">
      <c r="A57" s="44" t="s">
        <v>135</v>
      </c>
      <c r="B57" s="30">
        <v>0.08</v>
      </c>
      <c r="C57" s="30">
        <v>-0.04</v>
      </c>
      <c r="D57" s="34">
        <v>1.9E-2</v>
      </c>
      <c r="E57" s="34">
        <v>0.115</v>
      </c>
      <c r="F57" s="34">
        <v>1.2E-2</v>
      </c>
      <c r="G57" s="34">
        <v>-6.9000000000000006E-2</v>
      </c>
      <c r="H57" s="34">
        <v>0.219</v>
      </c>
      <c r="I57" s="30">
        <v>0.17</v>
      </c>
      <c r="J57" s="34"/>
      <c r="K57" s="34"/>
      <c r="L57" s="34"/>
      <c r="M57" s="34"/>
      <c r="N57" s="34"/>
    </row>
    <row r="58" spans="1:14" x14ac:dyDescent="0.2">
      <c r="A58" s="44" t="s">
        <v>136</v>
      </c>
      <c r="B58" s="47" t="str">
        <f t="shared" ref="B58:H58" si="151">+IFERROR(B56-B57,"nm")</f>
        <v>nm</v>
      </c>
      <c r="C58" s="47">
        <f t="shared" si="151"/>
        <v>5.0752688172043002E-2</v>
      </c>
      <c r="D58" s="47">
        <f t="shared" si="151"/>
        <v>-3.8297872340429737E-4</v>
      </c>
      <c r="E58" s="47">
        <f t="shared" si="151"/>
        <v>-1.1749347258495357E-4</v>
      </c>
      <c r="F58" s="47">
        <f t="shared" si="151"/>
        <v>-2.9039812646368748E-4</v>
      </c>
      <c r="G58" s="47">
        <f t="shared" si="151"/>
        <v>-4.44444444444414E-4</v>
      </c>
      <c r="H58" s="47">
        <f t="shared" si="151"/>
        <v>-9.4527363184188085E-5</v>
      </c>
      <c r="I58" s="47">
        <f>+IFERROR(I56-I57,"nm")</f>
        <v>-1.8979591836734672E-2</v>
      </c>
      <c r="J58" s="47"/>
      <c r="K58" s="47"/>
      <c r="L58" s="47"/>
      <c r="M58" s="47"/>
      <c r="N58" s="47"/>
    </row>
    <row r="59" spans="1:14" x14ac:dyDescent="0.2">
      <c r="A59" s="9" t="s">
        <v>128</v>
      </c>
      <c r="B59" s="48">
        <f>Historicals!B139+Historicals!B172</f>
        <v>1611</v>
      </c>
      <c r="C59" s="48">
        <f>Historicals!C139+Historicals!C172</f>
        <v>1872</v>
      </c>
      <c r="D59" s="48">
        <f>Historicals!D139+Historicals!D172</f>
        <v>1613</v>
      </c>
      <c r="E59" s="48">
        <f>Historicals!E139+Historicals!E172</f>
        <v>1703</v>
      </c>
      <c r="F59" s="48">
        <f>Historicals!F139+Historicals!F172</f>
        <v>2106</v>
      </c>
      <c r="G59" s="48">
        <f>Historicals!G139+Historicals!G172</f>
        <v>1673</v>
      </c>
      <c r="H59" s="48">
        <f>Historicals!H139+Historicals!H172</f>
        <v>2571</v>
      </c>
      <c r="I59" s="48">
        <f>Historicals!I139+Historicals!I172</f>
        <v>3427</v>
      </c>
      <c r="J59" s="53"/>
      <c r="K59" s="53"/>
      <c r="L59" s="53"/>
      <c r="M59" s="53"/>
      <c r="N59" s="53"/>
    </row>
    <row r="60" spans="1:14" x14ac:dyDescent="0.2">
      <c r="A60" s="46" t="s">
        <v>127</v>
      </c>
      <c r="B60" s="47" t="str">
        <f t="shared" ref="B60" si="152">+IFERROR(B59/A59-1,"nm")</f>
        <v>nm</v>
      </c>
      <c r="C60" s="47">
        <f t="shared" ref="C60" si="153">+IFERROR(C59/B59-1,"nm")</f>
        <v>0.16201117318435765</v>
      </c>
      <c r="D60" s="47">
        <f t="shared" ref="D60" si="154">+IFERROR(D59/C59-1,"nm")</f>
        <v>-0.13835470085470081</v>
      </c>
      <c r="E60" s="47">
        <f t="shared" ref="E60" si="155">+IFERROR(E59/D59-1,"nm")</f>
        <v>5.5796652200867936E-2</v>
      </c>
      <c r="F60" s="47">
        <f t="shared" ref="F60" si="156">+IFERROR(F59/E59-1,"nm")</f>
        <v>0.23664122137404586</v>
      </c>
      <c r="G60" s="47">
        <f t="shared" ref="G60" si="157">+IFERROR(G59/F59-1,"nm")</f>
        <v>-0.20560303893637222</v>
      </c>
      <c r="H60" s="47">
        <f t="shared" ref="H60" si="158">+IFERROR(H59/G59-1,"nm")</f>
        <v>0.53676031081888831</v>
      </c>
      <c r="I60" s="47">
        <f>+IFERROR(I59/H59-1,"nm")</f>
        <v>0.33294437961882539</v>
      </c>
      <c r="J60" s="47"/>
      <c r="K60" s="47"/>
      <c r="L60" s="47"/>
      <c r="M60" s="47"/>
      <c r="N60" s="47"/>
    </row>
    <row r="61" spans="1:14" x14ac:dyDescent="0.2">
      <c r="A61" s="46" t="s">
        <v>129</v>
      </c>
      <c r="B61" s="47">
        <f t="shared" ref="B61:H61" si="159">+IFERROR(B59/B$18,"nm")</f>
        <v>0.11724890829694323</v>
      </c>
      <c r="C61" s="47">
        <f t="shared" si="159"/>
        <v>0.12679490652939582</v>
      </c>
      <c r="D61" s="47">
        <f t="shared" si="159"/>
        <v>0.10600683491062039</v>
      </c>
      <c r="E61" s="47">
        <f t="shared" si="159"/>
        <v>0.11464153483675531</v>
      </c>
      <c r="F61" s="47">
        <f t="shared" si="159"/>
        <v>0.13243617155074833</v>
      </c>
      <c r="G61" s="47">
        <f t="shared" si="159"/>
        <v>0.11550676608671638</v>
      </c>
      <c r="H61" s="47">
        <f t="shared" si="159"/>
        <v>0.14965946795506141</v>
      </c>
      <c r="I61" s="47">
        <f>+IFERROR(I59/I$18,"nm")</f>
        <v>0.18672696561869995</v>
      </c>
      <c r="J61" s="47"/>
      <c r="K61" s="47"/>
      <c r="L61" s="47"/>
      <c r="M61" s="47"/>
      <c r="N61" s="47"/>
    </row>
    <row r="62" spans="1:14" x14ac:dyDescent="0.2">
      <c r="A62" s="9" t="s">
        <v>130</v>
      </c>
      <c r="B62" s="9">
        <f>Historicals!B172</f>
        <v>87</v>
      </c>
      <c r="C62" s="9">
        <f>Historicals!C172</f>
        <v>85</v>
      </c>
      <c r="D62" s="9">
        <f>Historicals!D172</f>
        <v>106</v>
      </c>
      <c r="E62" s="9">
        <f>Historicals!E172</f>
        <v>116</v>
      </c>
      <c r="F62" s="9">
        <f>Historicals!F172</f>
        <v>111</v>
      </c>
      <c r="G62" s="9">
        <f>Historicals!G172</f>
        <v>132</v>
      </c>
      <c r="H62" s="9">
        <f>Historicals!H172</f>
        <v>136</v>
      </c>
      <c r="I62" s="9">
        <f>Historicals!I172</f>
        <v>134</v>
      </c>
      <c r="J62" s="53"/>
      <c r="K62" s="53"/>
      <c r="L62" s="53"/>
      <c r="M62" s="53"/>
      <c r="N62" s="53"/>
    </row>
    <row r="63" spans="1:14" x14ac:dyDescent="0.2">
      <c r="A63" s="46" t="s">
        <v>127</v>
      </c>
      <c r="B63" s="47" t="str">
        <f t="shared" ref="B63" si="160">+IFERROR(B62/A62-1,"nm")</f>
        <v>nm</v>
      </c>
      <c r="C63" s="47">
        <f t="shared" ref="C63" si="161">+IFERROR(C62/B62-1,"nm")</f>
        <v>-2.2988505747126409E-2</v>
      </c>
      <c r="D63" s="47">
        <f t="shared" ref="D63" si="162">+IFERROR(D62/C62-1,"nm")</f>
        <v>0.24705882352941178</v>
      </c>
      <c r="E63" s="47">
        <f t="shared" ref="E63" si="163">+IFERROR(E62/D62-1,"nm")</f>
        <v>9.4339622641509413E-2</v>
      </c>
      <c r="F63" s="47">
        <f t="shared" ref="F63" si="164">+IFERROR(F62/E62-1,"nm")</f>
        <v>-4.31034482758621E-2</v>
      </c>
      <c r="G63" s="47">
        <f t="shared" ref="G63" si="165">+IFERROR(G62/F62-1,"nm")</f>
        <v>0.18918918918918926</v>
      </c>
      <c r="H63" s="47">
        <f t="shared" ref="H63" si="166">+IFERROR(H62/G62-1,"nm")</f>
        <v>3.0303030303030276E-2</v>
      </c>
      <c r="I63" s="47">
        <f>+IFERROR(I62/H62-1,"nm")</f>
        <v>-1.4705882352941124E-2</v>
      </c>
      <c r="J63" s="47"/>
      <c r="K63" s="47"/>
      <c r="L63" s="47"/>
      <c r="M63" s="47"/>
      <c r="N63" s="47"/>
    </row>
    <row r="64" spans="1:14" x14ac:dyDescent="0.2">
      <c r="A64" s="46" t="s">
        <v>131</v>
      </c>
      <c r="B64" s="47">
        <f t="shared" ref="B64:H64" si="167">+IFERROR(B62/B$18,"nm")</f>
        <v>6.3318777292576418E-3</v>
      </c>
      <c r="C64" s="47">
        <f t="shared" si="167"/>
        <v>5.7572473584394475E-3</v>
      </c>
      <c r="D64" s="47">
        <f t="shared" si="167"/>
        <v>6.9663512092534175E-3</v>
      </c>
      <c r="E64" s="47">
        <f t="shared" si="167"/>
        <v>7.808818579602827E-3</v>
      </c>
      <c r="F64" s="47">
        <f t="shared" si="167"/>
        <v>6.9802540560935733E-3</v>
      </c>
      <c r="G64" s="47">
        <f t="shared" si="167"/>
        <v>9.1135045567522777E-3</v>
      </c>
      <c r="H64" s="47">
        <f t="shared" si="167"/>
        <v>7.9166424122475119E-3</v>
      </c>
      <c r="I64" s="47">
        <f>+IFERROR(I62/I$18,"nm")</f>
        <v>7.3012586498120199E-3</v>
      </c>
      <c r="J64" s="47"/>
      <c r="K64" s="47"/>
      <c r="L64" s="47"/>
      <c r="M64" s="47"/>
      <c r="N64" s="47"/>
    </row>
    <row r="65" spans="1:14" x14ac:dyDescent="0.2">
      <c r="A65" s="9" t="s">
        <v>132</v>
      </c>
      <c r="B65" s="9">
        <f>Historicals!B139</f>
        <v>1524</v>
      </c>
      <c r="C65" s="9">
        <f>Historicals!C139</f>
        <v>1787</v>
      </c>
      <c r="D65" s="9">
        <f>Historicals!D139</f>
        <v>1507</v>
      </c>
      <c r="E65" s="9">
        <f>Historicals!E139</f>
        <v>1587</v>
      </c>
      <c r="F65" s="9">
        <f>Historicals!F139</f>
        <v>1995</v>
      </c>
      <c r="G65" s="9">
        <f>Historicals!G139</f>
        <v>1541</v>
      </c>
      <c r="H65" s="9">
        <f>Historicals!H139</f>
        <v>2435</v>
      </c>
      <c r="I65" s="9">
        <f>Historicals!I139</f>
        <v>3293</v>
      </c>
      <c r="J65" s="53"/>
      <c r="K65" s="53"/>
      <c r="L65" s="53"/>
      <c r="M65" s="53"/>
      <c r="N65" s="53"/>
    </row>
    <row r="66" spans="1:14" x14ac:dyDescent="0.2">
      <c r="A66" s="46" t="s">
        <v>127</v>
      </c>
      <c r="B66" s="47" t="str">
        <f t="shared" ref="B66" si="168">+IFERROR(B65/A65-1,"nm")</f>
        <v>nm</v>
      </c>
      <c r="C66" s="47">
        <f t="shared" ref="C66" si="169">+IFERROR(C65/B65-1,"nm")</f>
        <v>0.17257217847769035</v>
      </c>
      <c r="D66" s="47">
        <f t="shared" ref="D66" si="170">+IFERROR(D65/C65-1,"nm")</f>
        <v>-0.15668718522663683</v>
      </c>
      <c r="E66" s="47">
        <f t="shared" ref="E66" si="171">+IFERROR(E65/D65-1,"nm")</f>
        <v>5.3085600530855981E-2</v>
      </c>
      <c r="F66" s="47">
        <f t="shared" ref="F66" si="172">+IFERROR(F65/E65-1,"nm")</f>
        <v>0.25708884688090738</v>
      </c>
      <c r="G66" s="47">
        <f t="shared" ref="G66" si="173">+IFERROR(G65/F65-1,"nm")</f>
        <v>-0.22756892230576442</v>
      </c>
      <c r="H66" s="47">
        <f t="shared" ref="H66" si="174">+IFERROR(H65/G65-1,"nm")</f>
        <v>0.58014276443867629</v>
      </c>
      <c r="I66" s="47">
        <f>+IFERROR(I65/H65-1,"nm")</f>
        <v>0.3523613963039014</v>
      </c>
      <c r="J66" s="47"/>
      <c r="K66" s="47"/>
      <c r="L66" s="47"/>
      <c r="M66" s="47"/>
      <c r="N66" s="47"/>
    </row>
    <row r="67" spans="1:14" x14ac:dyDescent="0.2">
      <c r="A67" s="46" t="s">
        <v>129</v>
      </c>
      <c r="B67" s="47">
        <f t="shared" ref="B67:H67" si="175">+IFERROR(B65/B$18,"nm")</f>
        <v>0.11091703056768559</v>
      </c>
      <c r="C67" s="47">
        <f t="shared" si="175"/>
        <v>0.12103765917095638</v>
      </c>
      <c r="D67" s="47">
        <f t="shared" si="175"/>
        <v>9.9040483701366977E-2</v>
      </c>
      <c r="E67" s="47">
        <f t="shared" si="175"/>
        <v>0.10683271625715247</v>
      </c>
      <c r="F67" s="47">
        <f t="shared" si="175"/>
        <v>0.12545591749465476</v>
      </c>
      <c r="G67" s="47">
        <f t="shared" si="175"/>
        <v>0.1063932615299641</v>
      </c>
      <c r="H67" s="47">
        <f t="shared" si="175"/>
        <v>0.14174282554281389</v>
      </c>
      <c r="I67" s="47">
        <f>+IFERROR(I65/I$18,"nm")</f>
        <v>0.17942570696888793</v>
      </c>
      <c r="J67" s="47"/>
      <c r="K67" s="47"/>
      <c r="L67" s="47"/>
      <c r="M67" s="47"/>
      <c r="N67" s="47"/>
    </row>
    <row r="68" spans="1:14" x14ac:dyDescent="0.2">
      <c r="A68" s="9" t="s">
        <v>133</v>
      </c>
      <c r="B68" s="9">
        <f>Historicals!B161</f>
        <v>236</v>
      </c>
      <c r="C68" s="9">
        <f>Historicals!C161</f>
        <v>234</v>
      </c>
      <c r="D68" s="9">
        <f>Historicals!D161</f>
        <v>173</v>
      </c>
      <c r="E68" s="9">
        <f>Historicals!E161</f>
        <v>240</v>
      </c>
      <c r="F68" s="9">
        <f>Historicals!F161</f>
        <v>233</v>
      </c>
      <c r="G68" s="9">
        <f>Historicals!G161</f>
        <v>139</v>
      </c>
      <c r="H68" s="9">
        <f>Historicals!H161</f>
        <v>153</v>
      </c>
      <c r="I68" s="9">
        <f>Historicals!I161</f>
        <v>197</v>
      </c>
      <c r="J68" s="53"/>
      <c r="K68" s="53"/>
      <c r="L68" s="53"/>
      <c r="M68" s="53"/>
      <c r="N68" s="53"/>
    </row>
    <row r="69" spans="1:14" x14ac:dyDescent="0.2">
      <c r="A69" s="46" t="s">
        <v>127</v>
      </c>
      <c r="B69" s="47" t="str">
        <f t="shared" ref="B69" si="176">+IFERROR(B68/A68-1,"nm")</f>
        <v>nm</v>
      </c>
      <c r="C69" s="47">
        <f t="shared" ref="C69" si="177">+IFERROR(C68/B68-1,"nm")</f>
        <v>-8.4745762711864181E-3</v>
      </c>
      <c r="D69" s="47">
        <f t="shared" ref="D69" si="178">+IFERROR(D68/C68-1,"nm")</f>
        <v>-0.26068376068376065</v>
      </c>
      <c r="E69" s="47">
        <f t="shared" ref="E69" si="179">+IFERROR(E68/D68-1,"nm")</f>
        <v>0.38728323699421963</v>
      </c>
      <c r="F69" s="47">
        <f t="shared" ref="F69" si="180">+IFERROR(F68/E68-1,"nm")</f>
        <v>-2.9166666666666674E-2</v>
      </c>
      <c r="G69" s="47">
        <f t="shared" ref="G69" si="181">+IFERROR(G68/F68-1,"nm")</f>
        <v>-0.40343347639484983</v>
      </c>
      <c r="H69" s="47">
        <f t="shared" ref="H69" si="182">+IFERROR(H68/G68-1,"nm")</f>
        <v>0.10071942446043169</v>
      </c>
      <c r="I69" s="47">
        <f>+IFERROR(I68/H68-1,"nm")</f>
        <v>0.28758169934640532</v>
      </c>
      <c r="J69" s="47"/>
      <c r="K69" s="47"/>
      <c r="L69" s="47"/>
      <c r="M69" s="47"/>
      <c r="N69" s="47"/>
    </row>
    <row r="70" spans="1:14" x14ac:dyDescent="0.2">
      <c r="A70" s="46" t="s">
        <v>131</v>
      </c>
      <c r="B70" s="47">
        <f t="shared" ref="B70:H70" si="183">+IFERROR(B68/B$18,"nm")</f>
        <v>1.717612809315866E-2</v>
      </c>
      <c r="C70" s="47">
        <f t="shared" si="183"/>
        <v>1.5849363316174477E-2</v>
      </c>
      <c r="D70" s="47">
        <f t="shared" si="183"/>
        <v>1.1369610935856993E-2</v>
      </c>
      <c r="E70" s="47">
        <f t="shared" si="183"/>
        <v>1.6156176371592057E-2</v>
      </c>
      <c r="F70" s="47">
        <f t="shared" si="183"/>
        <v>1.4652245000628852E-2</v>
      </c>
      <c r="G70" s="47">
        <f t="shared" si="183"/>
        <v>9.5967964650648992E-3</v>
      </c>
      <c r="H70" s="47">
        <f t="shared" si="183"/>
        <v>8.9062227137784496E-3</v>
      </c>
      <c r="I70" s="47">
        <f>+IFERROR(I68/I$18,"nm")</f>
        <v>1.0733939955320656E-2</v>
      </c>
      <c r="J70" s="47"/>
      <c r="K70" s="47"/>
      <c r="L70" s="47"/>
      <c r="M70" s="47"/>
      <c r="N70" s="47"/>
    </row>
  </sheetData>
  <pageMargins left="0.7" right="0.7" top="0.75" bottom="0.75" header="0.3" footer="0.3"/>
  <ignoredErrors>
    <ignoredError sqref="B20:I20 B47 C47:I47 B5:I5"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Ayman Jameel</cp:lastModifiedBy>
  <dcterms:created xsi:type="dcterms:W3CDTF">2020-05-20T17:26:08Z</dcterms:created>
  <dcterms:modified xsi:type="dcterms:W3CDTF">2023-12-06T11:21:30Z</dcterms:modified>
</cp:coreProperties>
</file>