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 activeTab="2"/>
  </bookViews>
  <sheets>
    <sheet name="Historicals" sheetId="1" r:id="rId1"/>
    <sheet name="Segmental forecast" sheetId="3" r:id="rId2"/>
    <sheet name="Three Statements" sheetId="5" r:id="rId3"/>
  </sheets>
  <externalReferences>
    <externalReference r:id="rId4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5" l="1"/>
  <c r="K32" i="5" l="1"/>
  <c r="L32" i="5"/>
  <c r="M32" i="5"/>
  <c r="N32" i="5"/>
  <c r="K33" i="5"/>
  <c r="L33" i="5"/>
  <c r="M33" i="5"/>
  <c r="N33" i="5"/>
  <c r="K34" i="5"/>
  <c r="L34" i="5"/>
  <c r="M34" i="5"/>
  <c r="N34" i="5"/>
  <c r="K35" i="5"/>
  <c r="L35" i="5"/>
  <c r="M35" i="5"/>
  <c r="N35" i="5"/>
  <c r="K36" i="5"/>
  <c r="L36" i="5"/>
  <c r="M36" i="5"/>
  <c r="N36" i="5"/>
  <c r="K37" i="5"/>
  <c r="L37" i="5"/>
  <c r="M37" i="5"/>
  <c r="N37" i="5"/>
  <c r="K38" i="5"/>
  <c r="L38" i="5"/>
  <c r="M38" i="5"/>
  <c r="N38" i="5"/>
  <c r="K39" i="5"/>
  <c r="L39" i="5"/>
  <c r="M39" i="5"/>
  <c r="N39" i="5"/>
  <c r="K40" i="5"/>
  <c r="L40" i="5"/>
  <c r="M40" i="5"/>
  <c r="N40" i="5"/>
  <c r="K41" i="5"/>
  <c r="L41" i="5"/>
  <c r="M41" i="5"/>
  <c r="N41" i="5"/>
  <c r="K42" i="5"/>
  <c r="L42" i="5"/>
  <c r="M42" i="5"/>
  <c r="N42" i="5"/>
  <c r="J33" i="5"/>
  <c r="J34" i="5"/>
  <c r="J35" i="5"/>
  <c r="J36" i="5"/>
  <c r="J37" i="5"/>
  <c r="J38" i="5"/>
  <c r="J39" i="5"/>
  <c r="J40" i="5"/>
  <c r="J41" i="5"/>
  <c r="J42" i="5"/>
  <c r="J32" i="5"/>
  <c r="J3" i="3" l="1"/>
  <c r="K3" i="3"/>
  <c r="L3" i="3"/>
  <c r="M3" i="3"/>
  <c r="N3" i="3"/>
  <c r="J195" i="3"/>
  <c r="J165" i="3"/>
  <c r="K165" i="3"/>
  <c r="L165" i="3"/>
  <c r="M165" i="3"/>
  <c r="N165" i="3"/>
  <c r="J114" i="3"/>
  <c r="J115" i="3"/>
  <c r="K115" i="3"/>
  <c r="L115" i="3"/>
  <c r="M115" i="3"/>
  <c r="N115" i="3"/>
  <c r="J53" i="3"/>
  <c r="K53" i="3"/>
  <c r="L53" i="3"/>
  <c r="M53" i="3"/>
  <c r="N53" i="3"/>
  <c r="I196" i="3"/>
  <c r="K68" i="5" l="1"/>
  <c r="K66" i="5" s="1"/>
  <c r="L68" i="5"/>
  <c r="L69" i="5" s="1"/>
  <c r="M68" i="5"/>
  <c r="N68" i="5"/>
  <c r="K67" i="5"/>
  <c r="L67" i="5"/>
  <c r="M67" i="5" s="1"/>
  <c r="J68" i="5"/>
  <c r="J69" i="5" s="1"/>
  <c r="J67" i="5"/>
  <c r="K69" i="5"/>
  <c r="M69" i="5"/>
  <c r="N69" i="5"/>
  <c r="I66" i="5"/>
  <c r="J64" i="5"/>
  <c r="K64" i="5"/>
  <c r="L64" i="5"/>
  <c r="M64" i="5"/>
  <c r="N64" i="5"/>
  <c r="K63" i="5"/>
  <c r="L63" i="5" s="1"/>
  <c r="J63" i="5"/>
  <c r="J62" i="5"/>
  <c r="K62" i="5"/>
  <c r="L62" i="5"/>
  <c r="M62" i="5"/>
  <c r="N62" i="5"/>
  <c r="K61" i="5"/>
  <c r="L61" i="5"/>
  <c r="M61" i="5"/>
  <c r="N61" i="5"/>
  <c r="J61" i="5"/>
  <c r="I19" i="5"/>
  <c r="J60" i="5"/>
  <c r="K60" i="5"/>
  <c r="L60" i="5"/>
  <c r="M60" i="5"/>
  <c r="N60" i="5"/>
  <c r="K59" i="5"/>
  <c r="M59" i="5" s="1"/>
  <c r="L59" i="5"/>
  <c r="J59" i="5"/>
  <c r="J58" i="5"/>
  <c r="K58" i="5"/>
  <c r="L58" i="5"/>
  <c r="M58" i="5"/>
  <c r="N58" i="5"/>
  <c r="K57" i="5"/>
  <c r="L57" i="5" s="1"/>
  <c r="J57" i="5"/>
  <c r="K48" i="5"/>
  <c r="L48" i="5" s="1"/>
  <c r="J48" i="5"/>
  <c r="I51" i="5"/>
  <c r="K50" i="5"/>
  <c r="L50" i="5" s="1"/>
  <c r="J50" i="5"/>
  <c r="I53" i="5"/>
  <c r="I46" i="5"/>
  <c r="J43" i="5"/>
  <c r="K43" i="5"/>
  <c r="L43" i="5"/>
  <c r="M43" i="5"/>
  <c r="N43" i="5"/>
  <c r="C19" i="5"/>
  <c r="D19" i="5"/>
  <c r="E19" i="5"/>
  <c r="F19" i="5"/>
  <c r="G19" i="5"/>
  <c r="H19" i="5"/>
  <c r="J19" i="5"/>
  <c r="K19" i="5"/>
  <c r="L19" i="5"/>
  <c r="M19" i="5"/>
  <c r="N19" i="5"/>
  <c r="B19" i="5"/>
  <c r="K17" i="5"/>
  <c r="L17" i="5"/>
  <c r="M17" i="5"/>
  <c r="N17" i="5"/>
  <c r="J17" i="5"/>
  <c r="C17" i="5"/>
  <c r="D17" i="5"/>
  <c r="E17" i="5"/>
  <c r="F17" i="5"/>
  <c r="F18" i="5" s="1"/>
  <c r="G17" i="5"/>
  <c r="H17" i="5"/>
  <c r="H18" i="5" s="1"/>
  <c r="I17" i="5"/>
  <c r="I18" i="5" s="1"/>
  <c r="J18" i="5" s="1"/>
  <c r="B17" i="5"/>
  <c r="C18" i="5" s="1"/>
  <c r="J26" i="5"/>
  <c r="K26" i="5"/>
  <c r="L26" i="5"/>
  <c r="M26" i="5"/>
  <c r="N26" i="5"/>
  <c r="J27" i="5"/>
  <c r="M27" i="5" s="1"/>
  <c r="K27" i="5"/>
  <c r="L27" i="5"/>
  <c r="J28" i="5"/>
  <c r="K28" i="5"/>
  <c r="L28" i="5"/>
  <c r="M28" i="5"/>
  <c r="N28" i="5"/>
  <c r="J29" i="5"/>
  <c r="K29" i="5" s="1"/>
  <c r="J30" i="5"/>
  <c r="N30" i="5" s="1"/>
  <c r="K30" i="5"/>
  <c r="L30" i="5"/>
  <c r="M30" i="5"/>
  <c r="K25" i="5"/>
  <c r="L25" i="5"/>
  <c r="M25" i="5" s="1"/>
  <c r="N25" i="5" s="1"/>
  <c r="J25" i="5"/>
  <c r="K21" i="5"/>
  <c r="M21" i="5" s="1"/>
  <c r="N21" i="5" s="1"/>
  <c r="L21" i="5"/>
  <c r="J21" i="5"/>
  <c r="K13" i="5"/>
  <c r="L13" i="5" s="1"/>
  <c r="M13" i="5" s="1"/>
  <c r="N13" i="5" s="1"/>
  <c r="J13" i="5"/>
  <c r="K10" i="5"/>
  <c r="L10" i="5"/>
  <c r="M10" i="5"/>
  <c r="N10" i="5"/>
  <c r="J10" i="5"/>
  <c r="I5" i="3"/>
  <c r="C24" i="5"/>
  <c r="D24" i="5"/>
  <c r="E24" i="5"/>
  <c r="F24" i="5"/>
  <c r="G24" i="5"/>
  <c r="G31" i="5" s="1"/>
  <c r="H24" i="5"/>
  <c r="H31" i="5" s="1"/>
  <c r="I24" i="5"/>
  <c r="I31" i="5" s="1"/>
  <c r="B24" i="5"/>
  <c r="C13" i="5"/>
  <c r="D13" i="5"/>
  <c r="E13" i="5"/>
  <c r="F13" i="5"/>
  <c r="G13" i="5"/>
  <c r="H13" i="5"/>
  <c r="B13" i="5"/>
  <c r="D9" i="5"/>
  <c r="E9" i="5"/>
  <c r="F9" i="5"/>
  <c r="G9" i="5"/>
  <c r="H9" i="5"/>
  <c r="B9" i="5"/>
  <c r="C9" i="5"/>
  <c r="D8" i="5"/>
  <c r="E8" i="5"/>
  <c r="F8" i="5"/>
  <c r="G8" i="5"/>
  <c r="H8" i="5"/>
  <c r="C8" i="5"/>
  <c r="C69" i="5"/>
  <c r="D69" i="5"/>
  <c r="E69" i="5"/>
  <c r="F69" i="5"/>
  <c r="G69" i="5"/>
  <c r="H69" i="5"/>
  <c r="I69" i="5"/>
  <c r="B69" i="5"/>
  <c r="C66" i="5"/>
  <c r="D66" i="5"/>
  <c r="E66" i="5"/>
  <c r="F66" i="5"/>
  <c r="G66" i="5"/>
  <c r="H66" i="5"/>
  <c r="B66" i="5"/>
  <c r="C68" i="5"/>
  <c r="D68" i="5"/>
  <c r="E68" i="5"/>
  <c r="F68" i="5"/>
  <c r="G68" i="5"/>
  <c r="H68" i="5"/>
  <c r="I68" i="5"/>
  <c r="B68" i="5"/>
  <c r="C67" i="5"/>
  <c r="D67" i="5"/>
  <c r="E67" i="5"/>
  <c r="F67" i="5"/>
  <c r="G67" i="5"/>
  <c r="H67" i="5"/>
  <c r="I67" i="5"/>
  <c r="B67" i="5"/>
  <c r="C64" i="5"/>
  <c r="D64" i="5"/>
  <c r="E64" i="5"/>
  <c r="F64" i="5"/>
  <c r="G64" i="5"/>
  <c r="H64" i="5"/>
  <c r="I64" i="5"/>
  <c r="B64" i="5"/>
  <c r="C63" i="5"/>
  <c r="D63" i="5"/>
  <c r="E63" i="5"/>
  <c r="F63" i="5"/>
  <c r="G63" i="5"/>
  <c r="H63" i="5"/>
  <c r="I63" i="5"/>
  <c r="B63" i="5"/>
  <c r="C62" i="5"/>
  <c r="D62" i="5"/>
  <c r="E62" i="5"/>
  <c r="F62" i="5"/>
  <c r="G62" i="5"/>
  <c r="H62" i="5"/>
  <c r="I62" i="5"/>
  <c r="B62" i="5"/>
  <c r="C61" i="5"/>
  <c r="D61" i="5"/>
  <c r="E61" i="5"/>
  <c r="F61" i="5"/>
  <c r="G61" i="5"/>
  <c r="H61" i="5"/>
  <c r="I61" i="5"/>
  <c r="B61" i="5"/>
  <c r="D60" i="5"/>
  <c r="E60" i="5"/>
  <c r="F60" i="5"/>
  <c r="G60" i="5"/>
  <c r="H60" i="5"/>
  <c r="I60" i="5"/>
  <c r="C60" i="5"/>
  <c r="C59" i="5"/>
  <c r="D59" i="5"/>
  <c r="E59" i="5"/>
  <c r="F59" i="5"/>
  <c r="G59" i="5"/>
  <c r="H59" i="5"/>
  <c r="I59" i="5"/>
  <c r="B59" i="5"/>
  <c r="C58" i="5"/>
  <c r="D58" i="5"/>
  <c r="E58" i="5"/>
  <c r="F58" i="5"/>
  <c r="G58" i="5"/>
  <c r="H58" i="5"/>
  <c r="I58" i="5"/>
  <c r="B58" i="5"/>
  <c r="C57" i="5"/>
  <c r="D57" i="5"/>
  <c r="E57" i="5"/>
  <c r="F57" i="5"/>
  <c r="G57" i="5"/>
  <c r="H57" i="5"/>
  <c r="I57" i="5"/>
  <c r="B57" i="5"/>
  <c r="C55" i="5"/>
  <c r="D55" i="5"/>
  <c r="E55" i="5"/>
  <c r="F55" i="5"/>
  <c r="G55" i="5"/>
  <c r="H55" i="5"/>
  <c r="B55" i="5"/>
  <c r="C53" i="5"/>
  <c r="D53" i="5"/>
  <c r="E53" i="5"/>
  <c r="F53" i="5"/>
  <c r="G53" i="5"/>
  <c r="H53" i="5"/>
  <c r="B53" i="5"/>
  <c r="C52" i="5"/>
  <c r="D52" i="5"/>
  <c r="E52" i="5"/>
  <c r="F52" i="5"/>
  <c r="G52" i="5"/>
  <c r="H52" i="5"/>
  <c r="I52" i="5"/>
  <c r="B52" i="5"/>
  <c r="C51" i="5"/>
  <c r="D51" i="5"/>
  <c r="E51" i="5"/>
  <c r="F51" i="5"/>
  <c r="G51" i="5"/>
  <c r="H51" i="5"/>
  <c r="C50" i="5"/>
  <c r="D50" i="5"/>
  <c r="E50" i="5"/>
  <c r="F50" i="5"/>
  <c r="G50" i="5"/>
  <c r="H50" i="5"/>
  <c r="I50" i="5"/>
  <c r="B50" i="5"/>
  <c r="C49" i="5"/>
  <c r="D49" i="5"/>
  <c r="E49" i="5"/>
  <c r="F49" i="5"/>
  <c r="G49" i="5"/>
  <c r="H49" i="5"/>
  <c r="B49" i="5"/>
  <c r="C48" i="5"/>
  <c r="D48" i="5"/>
  <c r="E48" i="5"/>
  <c r="F48" i="5"/>
  <c r="G48" i="5"/>
  <c r="H48" i="5"/>
  <c r="I48" i="5"/>
  <c r="B48" i="5"/>
  <c r="B47" i="5"/>
  <c r="C47" i="5"/>
  <c r="D47" i="5"/>
  <c r="E47" i="5"/>
  <c r="F47" i="5"/>
  <c r="G47" i="5"/>
  <c r="H47" i="5"/>
  <c r="I47" i="5"/>
  <c r="C46" i="5"/>
  <c r="D46" i="5"/>
  <c r="E46" i="5"/>
  <c r="F46" i="5"/>
  <c r="G46" i="5"/>
  <c r="H46" i="5"/>
  <c r="B46" i="5"/>
  <c r="C42" i="5"/>
  <c r="D42" i="5"/>
  <c r="E42" i="5"/>
  <c r="F42" i="5"/>
  <c r="G42" i="5"/>
  <c r="H42" i="5"/>
  <c r="I42" i="5"/>
  <c r="B42" i="5"/>
  <c r="C41" i="5"/>
  <c r="D41" i="5"/>
  <c r="E41" i="5"/>
  <c r="F41" i="5"/>
  <c r="G41" i="5"/>
  <c r="H41" i="5"/>
  <c r="I41" i="5"/>
  <c r="B41" i="5"/>
  <c r="C40" i="5"/>
  <c r="D40" i="5"/>
  <c r="E40" i="5"/>
  <c r="F40" i="5"/>
  <c r="G40" i="5"/>
  <c r="H40" i="5"/>
  <c r="I40" i="5"/>
  <c r="B40" i="5"/>
  <c r="C39" i="5"/>
  <c r="D39" i="5"/>
  <c r="E39" i="5"/>
  <c r="F39" i="5"/>
  <c r="G39" i="5"/>
  <c r="H39" i="5"/>
  <c r="I39" i="5"/>
  <c r="B39" i="5"/>
  <c r="C38" i="5"/>
  <c r="D38" i="5"/>
  <c r="E38" i="5"/>
  <c r="F38" i="5"/>
  <c r="G38" i="5"/>
  <c r="H38" i="5"/>
  <c r="I38" i="5"/>
  <c r="B38" i="5"/>
  <c r="C37" i="5"/>
  <c r="D37" i="5"/>
  <c r="E37" i="5"/>
  <c r="F37" i="5"/>
  <c r="G37" i="5"/>
  <c r="H37" i="5"/>
  <c r="I37" i="5"/>
  <c r="B37" i="5"/>
  <c r="C36" i="5"/>
  <c r="D36" i="5"/>
  <c r="E36" i="5"/>
  <c r="F36" i="5"/>
  <c r="G36" i="5"/>
  <c r="H36" i="5"/>
  <c r="I36" i="5"/>
  <c r="B36" i="5"/>
  <c r="C25" i="5"/>
  <c r="D25" i="5"/>
  <c r="E25" i="5"/>
  <c r="F25" i="5"/>
  <c r="G25" i="5"/>
  <c r="H25" i="5"/>
  <c r="I25" i="5"/>
  <c r="B25" i="5"/>
  <c r="B31" i="5" s="1"/>
  <c r="C35" i="5"/>
  <c r="D35" i="5"/>
  <c r="E35" i="5"/>
  <c r="F35" i="5"/>
  <c r="G35" i="5"/>
  <c r="H35" i="5"/>
  <c r="I35" i="5"/>
  <c r="B35" i="5"/>
  <c r="B34" i="5"/>
  <c r="C34" i="5"/>
  <c r="D34" i="5"/>
  <c r="E34" i="5"/>
  <c r="F34" i="5"/>
  <c r="G34" i="5"/>
  <c r="H34" i="5"/>
  <c r="I34" i="5"/>
  <c r="C33" i="5"/>
  <c r="D33" i="5"/>
  <c r="E33" i="5"/>
  <c r="F33" i="5"/>
  <c r="G33" i="5"/>
  <c r="H33" i="5"/>
  <c r="I33" i="5"/>
  <c r="B33" i="5"/>
  <c r="C32" i="5"/>
  <c r="C43" i="5" s="1"/>
  <c r="D32" i="5"/>
  <c r="D43" i="5" s="1"/>
  <c r="E32" i="5"/>
  <c r="E43" i="5" s="1"/>
  <c r="F32" i="5"/>
  <c r="F43" i="5" s="1"/>
  <c r="G32" i="5"/>
  <c r="G43" i="5" s="1"/>
  <c r="H32" i="5"/>
  <c r="H43" i="5" s="1"/>
  <c r="I32" i="5"/>
  <c r="I43" i="5" s="1"/>
  <c r="B32" i="5"/>
  <c r="B43" i="5" s="1"/>
  <c r="E31" i="5"/>
  <c r="F31" i="5"/>
  <c r="C30" i="5"/>
  <c r="D30" i="5"/>
  <c r="E30" i="5"/>
  <c r="F30" i="5"/>
  <c r="G30" i="5"/>
  <c r="H30" i="5"/>
  <c r="I30" i="5"/>
  <c r="B30" i="5"/>
  <c r="C29" i="5"/>
  <c r="D29" i="5"/>
  <c r="E29" i="5"/>
  <c r="F29" i="5"/>
  <c r="G29" i="5"/>
  <c r="H29" i="5"/>
  <c r="I29" i="5"/>
  <c r="B29" i="5"/>
  <c r="C28" i="5"/>
  <c r="D28" i="5"/>
  <c r="E28" i="5"/>
  <c r="F28" i="5"/>
  <c r="G28" i="5"/>
  <c r="H28" i="5"/>
  <c r="I28" i="5"/>
  <c r="B28" i="5"/>
  <c r="C27" i="5"/>
  <c r="D27" i="5"/>
  <c r="E27" i="5"/>
  <c r="F27" i="5"/>
  <c r="G27" i="5"/>
  <c r="H27" i="5"/>
  <c r="I27" i="5"/>
  <c r="B27" i="5"/>
  <c r="C26" i="5"/>
  <c r="D26" i="5"/>
  <c r="E26" i="5"/>
  <c r="F26" i="5"/>
  <c r="G26" i="5"/>
  <c r="H26" i="5"/>
  <c r="I26" i="5"/>
  <c r="B26" i="5"/>
  <c r="C23" i="5"/>
  <c r="D23" i="5"/>
  <c r="E23" i="5"/>
  <c r="F23" i="5"/>
  <c r="G23" i="5"/>
  <c r="H23" i="5"/>
  <c r="I23" i="5"/>
  <c r="B23" i="5"/>
  <c r="C21" i="5"/>
  <c r="C31" i="5" s="1"/>
  <c r="D21" i="5"/>
  <c r="D31" i="5" s="1"/>
  <c r="E21" i="5"/>
  <c r="F21" i="5"/>
  <c r="G21" i="5"/>
  <c r="H21" i="5"/>
  <c r="I21" i="5"/>
  <c r="B21" i="5"/>
  <c r="H4" i="5"/>
  <c r="I4" i="5"/>
  <c r="D18" i="5"/>
  <c r="E18" i="5"/>
  <c r="C16" i="5"/>
  <c r="D16" i="5"/>
  <c r="E16" i="5"/>
  <c r="F16" i="5"/>
  <c r="G16" i="5"/>
  <c r="H16" i="5"/>
  <c r="I16" i="5"/>
  <c r="B16" i="5"/>
  <c r="C15" i="5"/>
  <c r="D15" i="5"/>
  <c r="E15" i="5"/>
  <c r="F15" i="5"/>
  <c r="G15" i="5"/>
  <c r="H15" i="5"/>
  <c r="I15" i="5"/>
  <c r="B15" i="5"/>
  <c r="C12" i="5"/>
  <c r="D12" i="5"/>
  <c r="E12" i="5"/>
  <c r="F12" i="5"/>
  <c r="G12" i="5"/>
  <c r="H12" i="5"/>
  <c r="I12" i="5"/>
  <c r="B12" i="5"/>
  <c r="I10" i="5"/>
  <c r="C10" i="5"/>
  <c r="D10" i="5"/>
  <c r="D11" i="5" s="1"/>
  <c r="D14" i="5" s="1"/>
  <c r="E10" i="5"/>
  <c r="F10" i="5"/>
  <c r="G10" i="5"/>
  <c r="H10" i="5"/>
  <c r="B10" i="5"/>
  <c r="D7" i="5"/>
  <c r="E7" i="5"/>
  <c r="E11" i="5" s="1"/>
  <c r="E14" i="5" s="1"/>
  <c r="C6" i="5"/>
  <c r="D6" i="5"/>
  <c r="E6" i="5"/>
  <c r="F6" i="5"/>
  <c r="G6" i="5"/>
  <c r="H6" i="5"/>
  <c r="I6" i="5"/>
  <c r="B6" i="5"/>
  <c r="C5" i="5"/>
  <c r="C7" i="5" s="1"/>
  <c r="C11" i="5" s="1"/>
  <c r="C14" i="5" s="1"/>
  <c r="D5" i="5"/>
  <c r="E5" i="5"/>
  <c r="F5" i="5"/>
  <c r="F7" i="5" s="1"/>
  <c r="F11" i="5" s="1"/>
  <c r="F14" i="5" s="1"/>
  <c r="G5" i="5"/>
  <c r="G7" i="5" s="1"/>
  <c r="G11" i="5" s="1"/>
  <c r="G14" i="5" s="1"/>
  <c r="H5" i="5"/>
  <c r="H7" i="5" s="1"/>
  <c r="H11" i="5" s="1"/>
  <c r="H14" i="5" s="1"/>
  <c r="I5" i="5"/>
  <c r="I7" i="5" s="1"/>
  <c r="I11" i="5" s="1"/>
  <c r="I14" i="5" s="1"/>
  <c r="B5" i="5"/>
  <c r="B7" i="5" s="1"/>
  <c r="B11" i="5" s="1"/>
  <c r="B14" i="5" s="1"/>
  <c r="C3" i="5"/>
  <c r="C4" i="5" s="1"/>
  <c r="D3" i="5"/>
  <c r="D4" i="5" s="1"/>
  <c r="E3" i="5"/>
  <c r="E4" i="5" s="1"/>
  <c r="F3" i="5"/>
  <c r="F4" i="5" s="1"/>
  <c r="G3" i="5"/>
  <c r="H3" i="5"/>
  <c r="I3" i="5"/>
  <c r="J3" i="5"/>
  <c r="J4" i="5" s="1"/>
  <c r="B3" i="5"/>
  <c r="J1" i="5"/>
  <c r="K1" i="5" s="1"/>
  <c r="L1" i="5" s="1"/>
  <c r="M1" i="5" s="1"/>
  <c r="N1" i="5" s="1"/>
  <c r="H1" i="5"/>
  <c r="G1" i="5"/>
  <c r="F1" i="5"/>
  <c r="E1" i="5" s="1"/>
  <c r="D1" i="5" s="1"/>
  <c r="C1" i="5" s="1"/>
  <c r="B1" i="5" s="1"/>
  <c r="J212" i="3"/>
  <c r="K212" i="3" s="1"/>
  <c r="L212" i="3" s="1"/>
  <c r="M212" i="3" s="1"/>
  <c r="N212" i="3" s="1"/>
  <c r="J210" i="3"/>
  <c r="J211" i="3" s="1"/>
  <c r="K209" i="3"/>
  <c r="L209" i="3" s="1"/>
  <c r="M209" i="3" s="1"/>
  <c r="N209" i="3" s="1"/>
  <c r="J209" i="3"/>
  <c r="J203" i="3"/>
  <c r="K203" i="3" s="1"/>
  <c r="J199" i="3"/>
  <c r="K199" i="3" s="1"/>
  <c r="L199" i="3" s="1"/>
  <c r="M199" i="3" s="1"/>
  <c r="N199" i="3" s="1"/>
  <c r="K195" i="3"/>
  <c r="K162" i="3"/>
  <c r="L162" i="3"/>
  <c r="M162" i="3"/>
  <c r="N162" i="3"/>
  <c r="J160" i="3"/>
  <c r="J150" i="3" s="1"/>
  <c r="J162" i="3"/>
  <c r="K145" i="3"/>
  <c r="K157" i="3" s="1"/>
  <c r="J145" i="3"/>
  <c r="J147" i="3" s="1"/>
  <c r="K159" i="3"/>
  <c r="L159" i="3"/>
  <c r="M159" i="3"/>
  <c r="N159" i="3"/>
  <c r="J159" i="3"/>
  <c r="K153" i="3"/>
  <c r="L153" i="3"/>
  <c r="M153" i="3"/>
  <c r="N153" i="3"/>
  <c r="J153" i="3"/>
  <c r="I149" i="3"/>
  <c r="K149" i="3"/>
  <c r="L149" i="3" s="1"/>
  <c r="M149" i="3" s="1"/>
  <c r="N149" i="3" s="1"/>
  <c r="J149" i="3"/>
  <c r="J99" i="3"/>
  <c r="I154" i="3"/>
  <c r="I156" i="3" s="1"/>
  <c r="I150" i="3"/>
  <c r="I147" i="3"/>
  <c r="I68" i="3"/>
  <c r="I37" i="3"/>
  <c r="J37" i="3" s="1"/>
  <c r="C68" i="3"/>
  <c r="D68" i="3"/>
  <c r="E68" i="3"/>
  <c r="F68" i="3"/>
  <c r="G68" i="3"/>
  <c r="H68" i="3"/>
  <c r="B68" i="3"/>
  <c r="C149" i="3"/>
  <c r="J193" i="3"/>
  <c r="J192" i="3" s="1"/>
  <c r="J190" i="3"/>
  <c r="K190" i="3" s="1"/>
  <c r="L190" i="3" s="1"/>
  <c r="M190" i="3" s="1"/>
  <c r="N190" i="3" s="1"/>
  <c r="J184" i="3"/>
  <c r="K184" i="3" s="1"/>
  <c r="J180" i="3"/>
  <c r="K180" i="3" s="1"/>
  <c r="L180" i="3" s="1"/>
  <c r="M180" i="3" s="1"/>
  <c r="N180" i="3" s="1"/>
  <c r="K177" i="3"/>
  <c r="L177" i="3" s="1"/>
  <c r="M177" i="3" s="1"/>
  <c r="N177" i="3" s="1"/>
  <c r="K176" i="3"/>
  <c r="J174" i="3"/>
  <c r="K173" i="3"/>
  <c r="L173" i="3" s="1"/>
  <c r="M173" i="3" s="1"/>
  <c r="N173" i="3" s="1"/>
  <c r="K172" i="3"/>
  <c r="L172" i="3" s="1"/>
  <c r="J170" i="3"/>
  <c r="K170" i="3" s="1"/>
  <c r="K169" i="3"/>
  <c r="L169" i="3" s="1"/>
  <c r="M169" i="3" s="1"/>
  <c r="N169" i="3" s="1"/>
  <c r="K168" i="3"/>
  <c r="L168" i="3" s="1"/>
  <c r="J166" i="3"/>
  <c r="J143" i="3"/>
  <c r="J142" i="3" s="1"/>
  <c r="J140" i="3"/>
  <c r="K140" i="3" s="1"/>
  <c r="L140" i="3" s="1"/>
  <c r="M140" i="3" s="1"/>
  <c r="N140" i="3" s="1"/>
  <c r="J134" i="3"/>
  <c r="K134" i="3" s="1"/>
  <c r="J130" i="3"/>
  <c r="K130" i="3" s="1"/>
  <c r="L130" i="3" s="1"/>
  <c r="M130" i="3" s="1"/>
  <c r="N130" i="3" s="1"/>
  <c r="K127" i="3"/>
  <c r="L127" i="3" s="1"/>
  <c r="M127" i="3" s="1"/>
  <c r="N127" i="3" s="1"/>
  <c r="K126" i="3"/>
  <c r="J124" i="3"/>
  <c r="K124" i="3" s="1"/>
  <c r="K123" i="3"/>
  <c r="M122" i="3"/>
  <c r="L122" i="3"/>
  <c r="K122" i="3"/>
  <c r="J120" i="3"/>
  <c r="K119" i="3"/>
  <c r="L119" i="3" s="1"/>
  <c r="M119" i="3" s="1"/>
  <c r="N119" i="3" s="1"/>
  <c r="K118" i="3"/>
  <c r="L118" i="3" s="1"/>
  <c r="J116" i="3"/>
  <c r="K112" i="3"/>
  <c r="K111" i="3" s="1"/>
  <c r="J112" i="3"/>
  <c r="J111" i="3" s="1"/>
  <c r="J109" i="3"/>
  <c r="K109" i="3" s="1"/>
  <c r="L109" i="3" s="1"/>
  <c r="M109" i="3" s="1"/>
  <c r="N109" i="3" s="1"/>
  <c r="J103" i="3"/>
  <c r="K103" i="3" s="1"/>
  <c r="K99" i="3"/>
  <c r="L99" i="3" s="1"/>
  <c r="M99" i="3" s="1"/>
  <c r="N99" i="3" s="1"/>
  <c r="K96" i="3"/>
  <c r="L96" i="3" s="1"/>
  <c r="M96" i="3" s="1"/>
  <c r="N96" i="3" s="1"/>
  <c r="K95" i="3"/>
  <c r="J93" i="3"/>
  <c r="K93" i="3" s="1"/>
  <c r="K92" i="3"/>
  <c r="L92" i="3" s="1"/>
  <c r="M92" i="3" s="1"/>
  <c r="N92" i="3" s="1"/>
  <c r="K91" i="3"/>
  <c r="L91" i="3" s="1"/>
  <c r="J89" i="3"/>
  <c r="K89" i="3" s="1"/>
  <c r="K88" i="3"/>
  <c r="K87" i="3"/>
  <c r="L87" i="3" s="1"/>
  <c r="J85" i="3"/>
  <c r="K85" i="3" s="1"/>
  <c r="J81" i="3"/>
  <c r="J80" i="3" s="1"/>
  <c r="J78" i="3"/>
  <c r="K78" i="3" s="1"/>
  <c r="J72" i="3"/>
  <c r="K72" i="3" s="1"/>
  <c r="I203" i="3"/>
  <c r="H203" i="3"/>
  <c r="G203" i="3"/>
  <c r="F203" i="3"/>
  <c r="E203" i="3"/>
  <c r="D203" i="3"/>
  <c r="C203" i="3"/>
  <c r="B203" i="3"/>
  <c r="I184" i="3"/>
  <c r="H184" i="3"/>
  <c r="G184" i="3"/>
  <c r="F184" i="3"/>
  <c r="E184" i="3"/>
  <c r="D184" i="3"/>
  <c r="C184" i="3"/>
  <c r="B184" i="3"/>
  <c r="I153" i="3"/>
  <c r="H153" i="3"/>
  <c r="G153" i="3"/>
  <c r="F153" i="3"/>
  <c r="E153" i="3"/>
  <c r="D153" i="3"/>
  <c r="C153" i="3"/>
  <c r="B153" i="3"/>
  <c r="I134" i="3"/>
  <c r="H134" i="3"/>
  <c r="G134" i="3"/>
  <c r="F134" i="3"/>
  <c r="E134" i="3"/>
  <c r="D134" i="3"/>
  <c r="C134" i="3"/>
  <c r="B134" i="3"/>
  <c r="I103" i="3"/>
  <c r="H103" i="3"/>
  <c r="G103" i="3"/>
  <c r="F103" i="3"/>
  <c r="E103" i="3"/>
  <c r="D103" i="3"/>
  <c r="C103" i="3"/>
  <c r="B103" i="3"/>
  <c r="I72" i="3"/>
  <c r="H72" i="3"/>
  <c r="G72" i="3"/>
  <c r="F72" i="3"/>
  <c r="E72" i="3"/>
  <c r="D72" i="3"/>
  <c r="C72" i="3"/>
  <c r="B72" i="3"/>
  <c r="K65" i="3"/>
  <c r="L65" i="3" s="1"/>
  <c r="M65" i="3" s="1"/>
  <c r="N65" i="3" s="1"/>
  <c r="K64" i="3"/>
  <c r="K61" i="3"/>
  <c r="L61" i="3" s="1"/>
  <c r="M61" i="3" s="1"/>
  <c r="N61" i="3" s="1"/>
  <c r="K60" i="3"/>
  <c r="K57" i="3"/>
  <c r="L57" i="3" s="1"/>
  <c r="M57" i="3" s="1"/>
  <c r="N57" i="3" s="1"/>
  <c r="K56" i="3"/>
  <c r="C76" i="3"/>
  <c r="C79" i="3"/>
  <c r="K34" i="3"/>
  <c r="L34" i="3" s="1"/>
  <c r="M34" i="3" s="1"/>
  <c r="N34" i="3" s="1"/>
  <c r="K33" i="3"/>
  <c r="K30" i="3"/>
  <c r="L30" i="3" s="1"/>
  <c r="M30" i="3" s="1"/>
  <c r="N30" i="3" s="1"/>
  <c r="K29" i="3"/>
  <c r="L29" i="3" s="1"/>
  <c r="K26" i="3"/>
  <c r="L26" i="3" s="1"/>
  <c r="M26" i="3" s="1"/>
  <c r="N26" i="3" s="1"/>
  <c r="K25" i="3"/>
  <c r="L25" i="3" s="1"/>
  <c r="M25" i="3" s="1"/>
  <c r="G111" i="3"/>
  <c r="C210" i="3"/>
  <c r="D210" i="3"/>
  <c r="E210" i="3"/>
  <c r="E211" i="3" s="1"/>
  <c r="F210" i="3"/>
  <c r="G210" i="3"/>
  <c r="H210" i="3"/>
  <c r="I210" i="3"/>
  <c r="B210" i="3"/>
  <c r="C191" i="3"/>
  <c r="D191" i="3"/>
  <c r="E191" i="3"/>
  <c r="F191" i="3"/>
  <c r="G191" i="3"/>
  <c r="H191" i="3"/>
  <c r="I191" i="3"/>
  <c r="B191" i="3"/>
  <c r="C160" i="3"/>
  <c r="D160" i="3"/>
  <c r="E160" i="3"/>
  <c r="F160" i="3"/>
  <c r="G160" i="3"/>
  <c r="H160" i="3"/>
  <c r="I160" i="3"/>
  <c r="B160" i="3"/>
  <c r="C141" i="3"/>
  <c r="D141" i="3"/>
  <c r="E141" i="3"/>
  <c r="E142" i="3" s="1"/>
  <c r="F141" i="3"/>
  <c r="G141" i="3"/>
  <c r="H141" i="3"/>
  <c r="I141" i="3"/>
  <c r="B141" i="3"/>
  <c r="C110" i="3"/>
  <c r="D110" i="3"/>
  <c r="E110" i="3"/>
  <c r="E111" i="3" s="1"/>
  <c r="F110" i="3"/>
  <c r="G110" i="3"/>
  <c r="H110" i="3"/>
  <c r="I110" i="3"/>
  <c r="B110" i="3"/>
  <c r="D79" i="3"/>
  <c r="E79" i="3"/>
  <c r="F79" i="3"/>
  <c r="G79" i="3"/>
  <c r="H79" i="3"/>
  <c r="I79" i="3"/>
  <c r="B79" i="3"/>
  <c r="I176" i="3"/>
  <c r="H176" i="3"/>
  <c r="G176" i="3"/>
  <c r="F176" i="3"/>
  <c r="I172" i="3"/>
  <c r="H172" i="3"/>
  <c r="G172" i="3"/>
  <c r="F172" i="3"/>
  <c r="I168" i="3"/>
  <c r="H168" i="3"/>
  <c r="G168" i="3"/>
  <c r="F168" i="3"/>
  <c r="G174" i="3"/>
  <c r="H174" i="3"/>
  <c r="I174" i="3"/>
  <c r="F174" i="3"/>
  <c r="F175" i="3" s="1"/>
  <c r="G170" i="3"/>
  <c r="H170" i="3"/>
  <c r="I170" i="3"/>
  <c r="F170" i="3"/>
  <c r="F171" i="3" s="1"/>
  <c r="G166" i="3"/>
  <c r="H166" i="3"/>
  <c r="I166" i="3"/>
  <c r="F166" i="3"/>
  <c r="F167" i="3" s="1"/>
  <c r="I126" i="3"/>
  <c r="H126" i="3"/>
  <c r="G126" i="3"/>
  <c r="F126" i="3"/>
  <c r="E126" i="3"/>
  <c r="D126" i="3"/>
  <c r="C126" i="3"/>
  <c r="I122" i="3"/>
  <c r="H122" i="3"/>
  <c r="G122" i="3"/>
  <c r="F122" i="3"/>
  <c r="E122" i="3"/>
  <c r="D122" i="3"/>
  <c r="C122" i="3"/>
  <c r="I118" i="3"/>
  <c r="H118" i="3"/>
  <c r="G118" i="3"/>
  <c r="F118" i="3"/>
  <c r="E118" i="3"/>
  <c r="D118" i="3"/>
  <c r="C118" i="3"/>
  <c r="I95" i="3"/>
  <c r="H95" i="3"/>
  <c r="G95" i="3"/>
  <c r="F95" i="3"/>
  <c r="E95" i="3"/>
  <c r="D95" i="3"/>
  <c r="C95" i="3"/>
  <c r="I91" i="3"/>
  <c r="H91" i="3"/>
  <c r="G91" i="3"/>
  <c r="F91" i="3"/>
  <c r="E91" i="3"/>
  <c r="D91" i="3"/>
  <c r="C91" i="3"/>
  <c r="I87" i="3"/>
  <c r="H87" i="3"/>
  <c r="G87" i="3"/>
  <c r="F87" i="3"/>
  <c r="E87" i="3"/>
  <c r="D87" i="3"/>
  <c r="C87" i="3"/>
  <c r="C62" i="3"/>
  <c r="D62" i="3"/>
  <c r="E62" i="3"/>
  <c r="F62" i="3"/>
  <c r="G62" i="3"/>
  <c r="H62" i="3"/>
  <c r="I62" i="3"/>
  <c r="C58" i="3"/>
  <c r="D58" i="3"/>
  <c r="E58" i="3"/>
  <c r="F58" i="3"/>
  <c r="G58" i="3"/>
  <c r="G59" i="3" s="1"/>
  <c r="H58" i="3"/>
  <c r="I58" i="3"/>
  <c r="C207" i="3"/>
  <c r="D207" i="3"/>
  <c r="E207" i="3"/>
  <c r="F207" i="3"/>
  <c r="G207" i="3"/>
  <c r="H207" i="3"/>
  <c r="I207" i="3"/>
  <c r="B207" i="3"/>
  <c r="C204" i="3"/>
  <c r="D204" i="3"/>
  <c r="E204" i="3"/>
  <c r="F204" i="3"/>
  <c r="G204" i="3"/>
  <c r="H204" i="3"/>
  <c r="I204" i="3"/>
  <c r="B204" i="3"/>
  <c r="C200" i="3"/>
  <c r="D200" i="3"/>
  <c r="D197" i="3" s="1"/>
  <c r="E200" i="3"/>
  <c r="E197" i="3" s="1"/>
  <c r="F200" i="3"/>
  <c r="G200" i="3"/>
  <c r="H200" i="3"/>
  <c r="H197" i="3" s="1"/>
  <c r="I200" i="3"/>
  <c r="B200" i="3"/>
  <c r="C195" i="3"/>
  <c r="D195" i="3"/>
  <c r="E195" i="3"/>
  <c r="F195" i="3"/>
  <c r="G195" i="3"/>
  <c r="H195" i="3"/>
  <c r="I195" i="3"/>
  <c r="B195" i="3"/>
  <c r="B196" i="3" s="1"/>
  <c r="C188" i="3"/>
  <c r="D188" i="3"/>
  <c r="E188" i="3"/>
  <c r="F188" i="3"/>
  <c r="G188" i="3"/>
  <c r="H188" i="3"/>
  <c r="I188" i="3"/>
  <c r="B188" i="3"/>
  <c r="B190" i="3" s="1"/>
  <c r="C181" i="3"/>
  <c r="D181" i="3"/>
  <c r="E181" i="3"/>
  <c r="F181" i="3"/>
  <c r="G181" i="3"/>
  <c r="H181" i="3"/>
  <c r="I181" i="3"/>
  <c r="C185" i="3"/>
  <c r="D185" i="3"/>
  <c r="E185" i="3"/>
  <c r="F185" i="3"/>
  <c r="G185" i="3"/>
  <c r="H185" i="3"/>
  <c r="I185" i="3"/>
  <c r="B185" i="3"/>
  <c r="B181" i="3"/>
  <c r="C164" i="3"/>
  <c r="D164" i="3"/>
  <c r="E164" i="3"/>
  <c r="F164" i="3"/>
  <c r="B164" i="3"/>
  <c r="B165" i="3" s="1"/>
  <c r="C157" i="3"/>
  <c r="D157" i="3"/>
  <c r="E157" i="3"/>
  <c r="F157" i="3"/>
  <c r="G157" i="3"/>
  <c r="H157" i="3"/>
  <c r="I157" i="3"/>
  <c r="B157" i="3"/>
  <c r="C150" i="3"/>
  <c r="D150" i="3"/>
  <c r="E150" i="3"/>
  <c r="F150" i="3"/>
  <c r="G150" i="3"/>
  <c r="H150" i="3"/>
  <c r="B150" i="3"/>
  <c r="C154" i="3"/>
  <c r="D154" i="3"/>
  <c r="E154" i="3"/>
  <c r="F154" i="3"/>
  <c r="G154" i="3"/>
  <c r="H154" i="3"/>
  <c r="B154" i="3"/>
  <c r="C145" i="3"/>
  <c r="D145" i="3"/>
  <c r="E145" i="3"/>
  <c r="F145" i="3"/>
  <c r="F162" i="3" s="1"/>
  <c r="G145" i="3"/>
  <c r="H145" i="3"/>
  <c r="I145" i="3"/>
  <c r="B145" i="3"/>
  <c r="B146" i="3" s="1"/>
  <c r="C138" i="3"/>
  <c r="D138" i="3"/>
  <c r="E138" i="3"/>
  <c r="F138" i="3"/>
  <c r="G138" i="3"/>
  <c r="H138" i="3"/>
  <c r="I138" i="3"/>
  <c r="B138" i="3"/>
  <c r="C131" i="3"/>
  <c r="D131" i="3"/>
  <c r="E131" i="3"/>
  <c r="F131" i="3"/>
  <c r="G131" i="3"/>
  <c r="H131" i="3"/>
  <c r="I131" i="3"/>
  <c r="C135" i="3"/>
  <c r="D135" i="3"/>
  <c r="E135" i="3"/>
  <c r="F135" i="3"/>
  <c r="G135" i="3"/>
  <c r="H135" i="3"/>
  <c r="I135" i="3"/>
  <c r="B135" i="3"/>
  <c r="B131" i="3"/>
  <c r="C124" i="3"/>
  <c r="D124" i="3"/>
  <c r="E124" i="3"/>
  <c r="F124" i="3"/>
  <c r="G124" i="3"/>
  <c r="H124" i="3"/>
  <c r="I124" i="3"/>
  <c r="C120" i="3"/>
  <c r="C121" i="3" s="1"/>
  <c r="D120" i="3"/>
  <c r="E120" i="3"/>
  <c r="F120" i="3"/>
  <c r="G120" i="3"/>
  <c r="H120" i="3"/>
  <c r="I120" i="3"/>
  <c r="C116" i="3"/>
  <c r="D116" i="3"/>
  <c r="D117" i="3" s="1"/>
  <c r="E116" i="3"/>
  <c r="F116" i="3"/>
  <c r="G116" i="3"/>
  <c r="H116" i="3"/>
  <c r="I116" i="3"/>
  <c r="B124" i="3"/>
  <c r="B120" i="3"/>
  <c r="B121" i="3" s="1"/>
  <c r="B122" i="3" s="1"/>
  <c r="B116" i="3"/>
  <c r="B117" i="3" s="1"/>
  <c r="B118" i="3" s="1"/>
  <c r="C107" i="3"/>
  <c r="D107" i="3"/>
  <c r="E107" i="3"/>
  <c r="F107" i="3"/>
  <c r="G107" i="3"/>
  <c r="H107" i="3"/>
  <c r="I107" i="3"/>
  <c r="B107" i="3"/>
  <c r="B108" i="3" s="1"/>
  <c r="C100" i="3"/>
  <c r="D100" i="3"/>
  <c r="E100" i="3"/>
  <c r="F100" i="3"/>
  <c r="G100" i="3"/>
  <c r="H100" i="3"/>
  <c r="I100" i="3"/>
  <c r="C104" i="3"/>
  <c r="D104" i="3"/>
  <c r="E104" i="3"/>
  <c r="F104" i="3"/>
  <c r="G104" i="3"/>
  <c r="H104" i="3"/>
  <c r="I104" i="3"/>
  <c r="B104" i="3"/>
  <c r="B105" i="3" s="1"/>
  <c r="B100" i="3"/>
  <c r="B101" i="3" s="1"/>
  <c r="C93" i="3"/>
  <c r="D93" i="3"/>
  <c r="E93" i="3"/>
  <c r="F93" i="3"/>
  <c r="G93" i="3"/>
  <c r="H93" i="3"/>
  <c r="I93" i="3"/>
  <c r="C89" i="3"/>
  <c r="D89" i="3"/>
  <c r="E89" i="3"/>
  <c r="F89" i="3"/>
  <c r="G89" i="3"/>
  <c r="H89" i="3"/>
  <c r="I89" i="3"/>
  <c r="C85" i="3"/>
  <c r="D85" i="3"/>
  <c r="E85" i="3"/>
  <c r="F85" i="3"/>
  <c r="G85" i="3"/>
  <c r="H85" i="3"/>
  <c r="I85" i="3"/>
  <c r="B93" i="3"/>
  <c r="B89" i="3"/>
  <c r="B90" i="3" s="1"/>
  <c r="B91" i="3" s="1"/>
  <c r="B85" i="3"/>
  <c r="B86" i="3" s="1"/>
  <c r="D76" i="3"/>
  <c r="E76" i="3"/>
  <c r="F76" i="3"/>
  <c r="G76" i="3"/>
  <c r="H76" i="3"/>
  <c r="I76" i="3"/>
  <c r="B76" i="3"/>
  <c r="B58" i="3"/>
  <c r="C69" i="3"/>
  <c r="D69" i="3"/>
  <c r="E69" i="3"/>
  <c r="F69" i="3"/>
  <c r="G69" i="3"/>
  <c r="H69" i="3"/>
  <c r="I69" i="3"/>
  <c r="B69" i="3"/>
  <c r="C73" i="3"/>
  <c r="D73" i="3"/>
  <c r="E73" i="3"/>
  <c r="F73" i="3"/>
  <c r="G73" i="3"/>
  <c r="H73" i="3"/>
  <c r="I73" i="3"/>
  <c r="B73" i="3"/>
  <c r="B62" i="3"/>
  <c r="C54" i="3"/>
  <c r="D54" i="3"/>
  <c r="E54" i="3"/>
  <c r="F54" i="3"/>
  <c r="G54" i="3"/>
  <c r="H54" i="3"/>
  <c r="I54" i="3"/>
  <c r="J54" i="3" s="1"/>
  <c r="B54" i="3"/>
  <c r="B21" i="3"/>
  <c r="B22" i="3" s="1"/>
  <c r="C21" i="3"/>
  <c r="D21" i="3"/>
  <c r="E21" i="3"/>
  <c r="F21" i="3"/>
  <c r="G21" i="3"/>
  <c r="H21" i="3"/>
  <c r="I21" i="3"/>
  <c r="B23" i="3"/>
  <c r="B24" i="3" s="1"/>
  <c r="C23" i="3"/>
  <c r="D23" i="3"/>
  <c r="E23" i="3"/>
  <c r="F23" i="3"/>
  <c r="G23" i="3"/>
  <c r="H23" i="3"/>
  <c r="I23" i="3"/>
  <c r="B25" i="3"/>
  <c r="C25" i="3"/>
  <c r="D25" i="3"/>
  <c r="E25" i="3"/>
  <c r="F25" i="3"/>
  <c r="G25" i="3"/>
  <c r="H25" i="3"/>
  <c r="I25" i="3"/>
  <c r="B27" i="3"/>
  <c r="B28" i="3" s="1"/>
  <c r="C27" i="3"/>
  <c r="D27" i="3"/>
  <c r="E27" i="3"/>
  <c r="F27" i="3"/>
  <c r="G27" i="3"/>
  <c r="H27" i="3"/>
  <c r="I27" i="3"/>
  <c r="J27" i="3" s="1"/>
  <c r="B29" i="3"/>
  <c r="C29" i="3"/>
  <c r="D29" i="3"/>
  <c r="E29" i="3"/>
  <c r="F29" i="3"/>
  <c r="G29" i="3"/>
  <c r="H29" i="3"/>
  <c r="I29" i="3"/>
  <c r="B31" i="3"/>
  <c r="B32" i="3" s="1"/>
  <c r="C31" i="3"/>
  <c r="D31" i="3"/>
  <c r="E31" i="3"/>
  <c r="F31" i="3"/>
  <c r="G31" i="3"/>
  <c r="H31" i="3"/>
  <c r="I31" i="3"/>
  <c r="J31" i="3" s="1"/>
  <c r="B33" i="3"/>
  <c r="C33" i="3"/>
  <c r="D33" i="3"/>
  <c r="E33" i="3"/>
  <c r="F33" i="3"/>
  <c r="G33" i="3"/>
  <c r="H33" i="3"/>
  <c r="I33" i="3"/>
  <c r="B38" i="3"/>
  <c r="B39" i="3" s="1"/>
  <c r="C38" i="3"/>
  <c r="D38" i="3"/>
  <c r="E38" i="3"/>
  <c r="F38" i="3"/>
  <c r="G38" i="3"/>
  <c r="H38" i="3"/>
  <c r="I38" i="3"/>
  <c r="B42" i="3"/>
  <c r="B43" i="3" s="1"/>
  <c r="C42" i="3"/>
  <c r="D42" i="3"/>
  <c r="E42" i="3"/>
  <c r="F42" i="3"/>
  <c r="G42" i="3"/>
  <c r="H42" i="3"/>
  <c r="I42" i="3"/>
  <c r="B45" i="3"/>
  <c r="C45" i="3"/>
  <c r="D45" i="3"/>
  <c r="E45" i="3"/>
  <c r="F45" i="3"/>
  <c r="G45" i="3"/>
  <c r="H45" i="3"/>
  <c r="I45" i="3"/>
  <c r="B46" i="3"/>
  <c r="B48" i="3"/>
  <c r="C48" i="3"/>
  <c r="D48" i="3"/>
  <c r="D17" i="3" s="1"/>
  <c r="E48" i="3"/>
  <c r="E17" i="3" s="1"/>
  <c r="F48" i="3"/>
  <c r="F17" i="3" s="1"/>
  <c r="G48" i="3"/>
  <c r="G17" i="3" s="1"/>
  <c r="H48" i="3"/>
  <c r="I48" i="3"/>
  <c r="B49" i="3"/>
  <c r="H207" i="1"/>
  <c r="G207" i="1"/>
  <c r="F207" i="1"/>
  <c r="E207" i="1"/>
  <c r="D207" i="1"/>
  <c r="C207" i="1"/>
  <c r="H202" i="1"/>
  <c r="G202" i="1"/>
  <c r="F202" i="1"/>
  <c r="E202" i="1"/>
  <c r="D202" i="1"/>
  <c r="C202" i="1"/>
  <c r="H200" i="1"/>
  <c r="G200" i="1"/>
  <c r="F200" i="1"/>
  <c r="E200" i="1"/>
  <c r="D200" i="1"/>
  <c r="C200" i="1"/>
  <c r="H199" i="1"/>
  <c r="G199" i="1"/>
  <c r="F199" i="1"/>
  <c r="E199" i="1"/>
  <c r="D199" i="1"/>
  <c r="C199" i="1"/>
  <c r="H198" i="1"/>
  <c r="G198" i="1"/>
  <c r="F198" i="1"/>
  <c r="E198" i="1"/>
  <c r="D198" i="1"/>
  <c r="C198" i="1"/>
  <c r="H197" i="1"/>
  <c r="G197" i="1"/>
  <c r="F197" i="1"/>
  <c r="E197" i="1"/>
  <c r="D197" i="1"/>
  <c r="C197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3" i="1"/>
  <c r="G193" i="1"/>
  <c r="F193" i="1"/>
  <c r="E193" i="1"/>
  <c r="D193" i="1"/>
  <c r="C193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9" i="1"/>
  <c r="G189" i="1"/>
  <c r="F189" i="1"/>
  <c r="E189" i="1"/>
  <c r="D189" i="1"/>
  <c r="C189" i="1"/>
  <c r="H188" i="1"/>
  <c r="G188" i="1"/>
  <c r="F188" i="1"/>
  <c r="E188" i="1"/>
  <c r="D188" i="1"/>
  <c r="C188" i="1"/>
  <c r="H187" i="1"/>
  <c r="G187" i="1"/>
  <c r="F187" i="1"/>
  <c r="E187" i="1"/>
  <c r="D187" i="1"/>
  <c r="C187" i="1"/>
  <c r="H186" i="1"/>
  <c r="G186" i="1"/>
  <c r="F186" i="1"/>
  <c r="E186" i="1"/>
  <c r="D186" i="1"/>
  <c r="C186" i="1"/>
  <c r="H185" i="1"/>
  <c r="G185" i="1"/>
  <c r="F185" i="1"/>
  <c r="E185" i="1"/>
  <c r="D185" i="1"/>
  <c r="C185" i="1"/>
  <c r="H184" i="1"/>
  <c r="G184" i="1"/>
  <c r="F184" i="1"/>
  <c r="E184" i="1"/>
  <c r="D184" i="1"/>
  <c r="C184" i="1"/>
  <c r="G181" i="1"/>
  <c r="F181" i="1"/>
  <c r="E181" i="1"/>
  <c r="D181" i="1"/>
  <c r="C181" i="1"/>
  <c r="I177" i="1"/>
  <c r="I180" i="1" s="1"/>
  <c r="I181" i="1" s="1"/>
  <c r="H177" i="1"/>
  <c r="H180" i="1" s="1"/>
  <c r="H181" i="1" s="1"/>
  <c r="B177" i="1"/>
  <c r="B180" i="1" s="1"/>
  <c r="B181" i="1" s="1"/>
  <c r="B166" i="1"/>
  <c r="B169" i="1" s="1"/>
  <c r="B170" i="1" s="1"/>
  <c r="C166" i="1"/>
  <c r="D166" i="1"/>
  <c r="E166" i="1"/>
  <c r="F166" i="1"/>
  <c r="G166" i="1"/>
  <c r="H166" i="1"/>
  <c r="I166" i="1"/>
  <c r="C169" i="1"/>
  <c r="C170" i="1" s="1"/>
  <c r="D169" i="1"/>
  <c r="D170" i="1" s="1"/>
  <c r="B86" i="1"/>
  <c r="C86" i="1"/>
  <c r="D86" i="1"/>
  <c r="E86" i="1"/>
  <c r="F86" i="1"/>
  <c r="G86" i="1"/>
  <c r="H86" i="1"/>
  <c r="I86" i="1"/>
  <c r="B59" i="1"/>
  <c r="C59" i="1"/>
  <c r="D59" i="1"/>
  <c r="E59" i="1"/>
  <c r="F59" i="1"/>
  <c r="G59" i="1"/>
  <c r="H59" i="1"/>
  <c r="I59" i="1"/>
  <c r="C7" i="1"/>
  <c r="D7" i="1"/>
  <c r="E7" i="1"/>
  <c r="F7" i="1"/>
  <c r="G7" i="1"/>
  <c r="H7" i="1"/>
  <c r="I7" i="1"/>
  <c r="B7" i="1"/>
  <c r="C4" i="1"/>
  <c r="C10" i="1" s="1"/>
  <c r="C12" i="1" s="1"/>
  <c r="D4" i="1"/>
  <c r="D10" i="1" s="1"/>
  <c r="D12" i="1" s="1"/>
  <c r="E4" i="1"/>
  <c r="E10" i="1" s="1"/>
  <c r="E12" i="1" s="1"/>
  <c r="F4" i="1"/>
  <c r="F10" i="1" s="1"/>
  <c r="F12" i="1" s="1"/>
  <c r="G4" i="1"/>
  <c r="G10" i="1" s="1"/>
  <c r="G12" i="1" s="1"/>
  <c r="H4" i="1"/>
  <c r="H10" i="1" s="1"/>
  <c r="H12" i="1" s="1"/>
  <c r="I4" i="1"/>
  <c r="I10" i="1" s="1"/>
  <c r="I12" i="1" s="1"/>
  <c r="B4" i="1"/>
  <c r="B10" i="1" s="1"/>
  <c r="B12" i="1" s="1"/>
  <c r="K3" i="5" l="1"/>
  <c r="K23" i="5" s="1"/>
  <c r="K31" i="5" s="1"/>
  <c r="L3" i="5"/>
  <c r="L23" i="5" s="1"/>
  <c r="J23" i="5"/>
  <c r="J197" i="3"/>
  <c r="J207" i="3"/>
  <c r="J208" i="3" s="1"/>
  <c r="J164" i="3"/>
  <c r="K147" i="3"/>
  <c r="K160" i="3"/>
  <c r="L145" i="3"/>
  <c r="J161" i="3"/>
  <c r="J128" i="3"/>
  <c r="L66" i="5"/>
  <c r="M66" i="5"/>
  <c r="N67" i="5"/>
  <c r="J66" i="5"/>
  <c r="N66" i="5"/>
  <c r="M63" i="5"/>
  <c r="N63" i="5" s="1"/>
  <c r="N59" i="5"/>
  <c r="M57" i="5"/>
  <c r="N57" i="5"/>
  <c r="N48" i="5"/>
  <c r="M48" i="5"/>
  <c r="M50" i="5"/>
  <c r="N50" i="5" s="1"/>
  <c r="J16" i="5"/>
  <c r="J15" i="5"/>
  <c r="K18" i="5"/>
  <c r="L18" i="5" s="1"/>
  <c r="M18" i="5" s="1"/>
  <c r="N18" i="5" s="1"/>
  <c r="L29" i="5"/>
  <c r="N29" i="5" s="1"/>
  <c r="N27" i="5"/>
  <c r="M29" i="5"/>
  <c r="I13" i="5"/>
  <c r="I8" i="5"/>
  <c r="I9" i="5"/>
  <c r="M3" i="5"/>
  <c r="N3" i="5"/>
  <c r="N23" i="5" s="1"/>
  <c r="N31" i="5" s="1"/>
  <c r="K4" i="5"/>
  <c r="N4" i="5"/>
  <c r="G18" i="5"/>
  <c r="G4" i="5"/>
  <c r="L203" i="3"/>
  <c r="J204" i="3"/>
  <c r="K207" i="3"/>
  <c r="K208" i="3" s="1"/>
  <c r="K210" i="3"/>
  <c r="K211" i="3" s="1"/>
  <c r="K197" i="3"/>
  <c r="L195" i="3"/>
  <c r="J198" i="3"/>
  <c r="J200" i="3"/>
  <c r="J151" i="3"/>
  <c r="J148" i="3"/>
  <c r="J154" i="3"/>
  <c r="J152" i="3"/>
  <c r="J157" i="3"/>
  <c r="J158" i="3" s="1"/>
  <c r="K148" i="3"/>
  <c r="M168" i="3"/>
  <c r="K174" i="3"/>
  <c r="L170" i="3"/>
  <c r="L184" i="3"/>
  <c r="J188" i="3"/>
  <c r="J189" i="3" s="1"/>
  <c r="J191" i="3"/>
  <c r="J181" i="3" s="1"/>
  <c r="J178" i="3"/>
  <c r="M172" i="3"/>
  <c r="L176" i="3"/>
  <c r="K193" i="3"/>
  <c r="K166" i="3"/>
  <c r="M118" i="3"/>
  <c r="K120" i="3"/>
  <c r="L134" i="3"/>
  <c r="K116" i="3"/>
  <c r="L123" i="3"/>
  <c r="K143" i="3"/>
  <c r="N122" i="3"/>
  <c r="L126" i="3"/>
  <c r="M87" i="3"/>
  <c r="L89" i="3"/>
  <c r="L103" i="3"/>
  <c r="K83" i="3"/>
  <c r="K84" i="3" s="1"/>
  <c r="M91" i="3"/>
  <c r="L88" i="3"/>
  <c r="M88" i="3" s="1"/>
  <c r="N88" i="3" s="1"/>
  <c r="L95" i="3"/>
  <c r="J83" i="3"/>
  <c r="L112" i="3"/>
  <c r="L72" i="3"/>
  <c r="L78" i="3"/>
  <c r="K81" i="3"/>
  <c r="G142" i="3"/>
  <c r="G161" i="3"/>
  <c r="I162" i="3"/>
  <c r="E192" i="3"/>
  <c r="D211" i="3"/>
  <c r="I111" i="3"/>
  <c r="I142" i="3"/>
  <c r="I192" i="3"/>
  <c r="I211" i="3"/>
  <c r="J62" i="3"/>
  <c r="G192" i="3"/>
  <c r="G211" i="3"/>
  <c r="H17" i="3"/>
  <c r="H18" i="3" s="1"/>
  <c r="E80" i="3"/>
  <c r="D142" i="3"/>
  <c r="I70" i="3"/>
  <c r="C80" i="3"/>
  <c r="H111" i="3"/>
  <c r="G80" i="3"/>
  <c r="F111" i="3"/>
  <c r="I159" i="3"/>
  <c r="G55" i="3"/>
  <c r="H74" i="3"/>
  <c r="H70" i="3"/>
  <c r="H151" i="3"/>
  <c r="H158" i="3"/>
  <c r="E165" i="3"/>
  <c r="F186" i="3"/>
  <c r="E182" i="3"/>
  <c r="E189" i="3"/>
  <c r="E196" i="3"/>
  <c r="E206" i="3"/>
  <c r="E209" i="3"/>
  <c r="E59" i="3"/>
  <c r="B17" i="3"/>
  <c r="B18" i="3" s="1"/>
  <c r="B206" i="3" s="1"/>
  <c r="E55" i="3"/>
  <c r="F74" i="3"/>
  <c r="F70" i="3"/>
  <c r="H117" i="3"/>
  <c r="H119" i="3" s="1"/>
  <c r="F152" i="3"/>
  <c r="D187" i="3"/>
  <c r="C202" i="3"/>
  <c r="C59" i="3"/>
  <c r="I80" i="3"/>
  <c r="I17" i="3"/>
  <c r="E152" i="3"/>
  <c r="G162" i="3"/>
  <c r="C55" i="3"/>
  <c r="E74" i="3"/>
  <c r="D70" i="3"/>
  <c r="F117" i="3"/>
  <c r="F192" i="3"/>
  <c r="F212" i="3"/>
  <c r="D209" i="3"/>
  <c r="G18" i="3"/>
  <c r="E161" i="3"/>
  <c r="B152" i="3"/>
  <c r="G206" i="3"/>
  <c r="D193" i="3"/>
  <c r="D212" i="3"/>
  <c r="H202" i="3"/>
  <c r="I66" i="3"/>
  <c r="F202" i="3"/>
  <c r="F206" i="3"/>
  <c r="F209" i="3"/>
  <c r="C142" i="3"/>
  <c r="C162" i="3"/>
  <c r="C192" i="3"/>
  <c r="C211" i="3"/>
  <c r="H156" i="3"/>
  <c r="E199" i="3"/>
  <c r="I117" i="3"/>
  <c r="I119" i="3" s="1"/>
  <c r="F55" i="3"/>
  <c r="G74" i="3"/>
  <c r="G70" i="3"/>
  <c r="G156" i="3"/>
  <c r="G152" i="3"/>
  <c r="G159" i="3"/>
  <c r="E187" i="3"/>
  <c r="D183" i="3"/>
  <c r="D190" i="3"/>
  <c r="D199" i="3"/>
  <c r="D206" i="3"/>
  <c r="D59" i="3"/>
  <c r="C111" i="3"/>
  <c r="B162" i="3"/>
  <c r="B193" i="3"/>
  <c r="B212" i="3"/>
  <c r="B159" i="3"/>
  <c r="G209" i="3"/>
  <c r="F156" i="3"/>
  <c r="C183" i="3"/>
  <c r="C206" i="3"/>
  <c r="E212" i="3"/>
  <c r="I43" i="3"/>
  <c r="D55" i="3"/>
  <c r="E70" i="3"/>
  <c r="G117" i="3"/>
  <c r="G119" i="3" s="1"/>
  <c r="E156" i="3"/>
  <c r="E159" i="3"/>
  <c r="B183" i="3"/>
  <c r="C187" i="3"/>
  <c r="H80" i="3"/>
  <c r="H142" i="3"/>
  <c r="H161" i="3"/>
  <c r="H192" i="3"/>
  <c r="H211" i="3"/>
  <c r="E193" i="3"/>
  <c r="I41" i="3"/>
  <c r="J41" i="3" s="1"/>
  <c r="D156" i="3"/>
  <c r="D152" i="3"/>
  <c r="D159" i="3"/>
  <c r="B187" i="3"/>
  <c r="I202" i="3"/>
  <c r="I206" i="3"/>
  <c r="I209" i="3"/>
  <c r="J58" i="3"/>
  <c r="F211" i="3"/>
  <c r="F159" i="3"/>
  <c r="C190" i="3"/>
  <c r="C209" i="3"/>
  <c r="F18" i="3"/>
  <c r="C74" i="3"/>
  <c r="C70" i="3"/>
  <c r="E117" i="3"/>
  <c r="E119" i="3" s="1"/>
  <c r="C156" i="3"/>
  <c r="C152" i="3"/>
  <c r="C159" i="3"/>
  <c r="H199" i="3"/>
  <c r="H206" i="3"/>
  <c r="H209" i="3"/>
  <c r="H59" i="3"/>
  <c r="F80" i="3"/>
  <c r="F142" i="3"/>
  <c r="F161" i="3"/>
  <c r="F193" i="3"/>
  <c r="H162" i="3"/>
  <c r="C193" i="3"/>
  <c r="G202" i="3"/>
  <c r="H55" i="3"/>
  <c r="I74" i="3"/>
  <c r="C117" i="3"/>
  <c r="C119" i="3" s="1"/>
  <c r="I152" i="3"/>
  <c r="F183" i="3"/>
  <c r="F190" i="3"/>
  <c r="F59" i="3"/>
  <c r="H167" i="3"/>
  <c r="D111" i="3"/>
  <c r="D161" i="3"/>
  <c r="D192" i="3"/>
  <c r="K41" i="3"/>
  <c r="L41" i="3" s="1"/>
  <c r="M41" i="3" s="1"/>
  <c r="K54" i="3"/>
  <c r="K31" i="3"/>
  <c r="I161" i="3"/>
  <c r="L33" i="3"/>
  <c r="I59" i="3"/>
  <c r="D74" i="3"/>
  <c r="C212" i="3"/>
  <c r="E162" i="3"/>
  <c r="B44" i="3"/>
  <c r="H159" i="3"/>
  <c r="E202" i="3"/>
  <c r="I55" i="3"/>
  <c r="C161" i="3"/>
  <c r="D162" i="3"/>
  <c r="E183" i="3"/>
  <c r="F187" i="3"/>
  <c r="D202" i="3"/>
  <c r="I212" i="3"/>
  <c r="H152" i="3"/>
  <c r="E190" i="3"/>
  <c r="K27" i="3"/>
  <c r="H212" i="3"/>
  <c r="G212" i="3"/>
  <c r="L64" i="3"/>
  <c r="L60" i="3"/>
  <c r="L56" i="3"/>
  <c r="D80" i="3"/>
  <c r="C17" i="3"/>
  <c r="C18" i="3" s="1"/>
  <c r="N25" i="3"/>
  <c r="M29" i="3"/>
  <c r="E18" i="3"/>
  <c r="G40" i="3"/>
  <c r="H28" i="3"/>
  <c r="D86" i="3"/>
  <c r="C24" i="3"/>
  <c r="C26" i="3" s="1"/>
  <c r="D43" i="3"/>
  <c r="F28" i="3"/>
  <c r="F30" i="3" s="1"/>
  <c r="C47" i="3"/>
  <c r="C44" i="3"/>
  <c r="C83" i="3"/>
  <c r="C112" i="3" s="1"/>
  <c r="I97" i="3"/>
  <c r="D24" i="3"/>
  <c r="D26" i="3" s="1"/>
  <c r="E205" i="3"/>
  <c r="E208" i="3"/>
  <c r="I86" i="3"/>
  <c r="I88" i="3" s="1"/>
  <c r="H90" i="3"/>
  <c r="H92" i="3" s="1"/>
  <c r="G94" i="3"/>
  <c r="G96" i="3" s="1"/>
  <c r="G101" i="3"/>
  <c r="H121" i="3"/>
  <c r="H123" i="3" s="1"/>
  <c r="G125" i="3"/>
  <c r="G127" i="3" s="1"/>
  <c r="H136" i="3"/>
  <c r="G146" i="3"/>
  <c r="D165" i="3"/>
  <c r="C49" i="3"/>
  <c r="I50" i="3"/>
  <c r="J50" i="3" s="1"/>
  <c r="C101" i="3"/>
  <c r="D121" i="3"/>
  <c r="D123" i="3" s="1"/>
  <c r="D136" i="3"/>
  <c r="B147" i="3"/>
  <c r="B148" i="3" s="1"/>
  <c r="G182" i="3"/>
  <c r="I40" i="3"/>
  <c r="C28" i="3"/>
  <c r="C30" i="3" s="1"/>
  <c r="F165" i="3"/>
  <c r="B26" i="3"/>
  <c r="F39" i="3"/>
  <c r="F32" i="3"/>
  <c r="F34" i="3" s="1"/>
  <c r="G28" i="3"/>
  <c r="G30" i="3" s="1"/>
  <c r="G105" i="3"/>
  <c r="C86" i="3"/>
  <c r="D66" i="3"/>
  <c r="I171" i="3"/>
  <c r="I173" i="3" s="1"/>
  <c r="H30" i="3"/>
  <c r="G189" i="3"/>
  <c r="E40" i="3"/>
  <c r="D22" i="3"/>
  <c r="D40" i="3"/>
  <c r="C22" i="3"/>
  <c r="F46" i="3"/>
  <c r="H44" i="3"/>
  <c r="C39" i="3"/>
  <c r="I22" i="3"/>
  <c r="B52" i="3"/>
  <c r="H86" i="3"/>
  <c r="H88" i="3" s="1"/>
  <c r="G90" i="3"/>
  <c r="G92" i="3" s="1"/>
  <c r="F94" i="3"/>
  <c r="F96" i="3" s="1"/>
  <c r="F101" i="3"/>
  <c r="F108" i="3"/>
  <c r="G121" i="3"/>
  <c r="G123" i="3" s="1"/>
  <c r="F125" i="3"/>
  <c r="F127" i="3" s="1"/>
  <c r="G136" i="3"/>
  <c r="F151" i="3"/>
  <c r="F158" i="3"/>
  <c r="G171" i="3"/>
  <c r="G173" i="3" s="1"/>
  <c r="G41" i="3"/>
  <c r="G201" i="3"/>
  <c r="E47" i="3"/>
  <c r="B34" i="3"/>
  <c r="E94" i="3"/>
  <c r="E96" i="3" s="1"/>
  <c r="E155" i="3"/>
  <c r="E151" i="3"/>
  <c r="E158" i="3"/>
  <c r="B178" i="3"/>
  <c r="F169" i="3"/>
  <c r="D46" i="3"/>
  <c r="F24" i="3"/>
  <c r="F26" i="3" s="1"/>
  <c r="D83" i="3"/>
  <c r="D109" i="3" s="1"/>
  <c r="F86" i="3"/>
  <c r="F88" i="3" s="1"/>
  <c r="E90" i="3"/>
  <c r="E92" i="3" s="1"/>
  <c r="D94" i="3"/>
  <c r="D96" i="3" s="1"/>
  <c r="E105" i="3"/>
  <c r="D97" i="3"/>
  <c r="D108" i="3"/>
  <c r="F119" i="3"/>
  <c r="E121" i="3"/>
  <c r="E123" i="3" s="1"/>
  <c r="D125" i="3"/>
  <c r="D127" i="3" s="1"/>
  <c r="D146" i="3"/>
  <c r="I167" i="3"/>
  <c r="I169" i="3" s="1"/>
  <c r="I175" i="3"/>
  <c r="I177" i="3" s="1"/>
  <c r="H175" i="3"/>
  <c r="H177" i="3" s="1"/>
  <c r="F40" i="3"/>
  <c r="F41" i="3"/>
  <c r="B14" i="3"/>
  <c r="B15" i="3" s="1"/>
  <c r="D44" i="3"/>
  <c r="I32" i="3"/>
  <c r="I34" i="3" s="1"/>
  <c r="D28" i="3"/>
  <c r="D30" i="3" s="1"/>
  <c r="I24" i="3"/>
  <c r="I26" i="3" s="1"/>
  <c r="G66" i="3"/>
  <c r="D90" i="3"/>
  <c r="D92" i="3" s="1"/>
  <c r="D105" i="3"/>
  <c r="C108" i="3"/>
  <c r="D155" i="3"/>
  <c r="D147" i="3"/>
  <c r="D149" i="3" s="1"/>
  <c r="E201" i="3"/>
  <c r="H40" i="3"/>
  <c r="B30" i="3"/>
  <c r="H24" i="3"/>
  <c r="H26" i="3" s="1"/>
  <c r="D50" i="3"/>
  <c r="F66" i="3"/>
  <c r="C90" i="3"/>
  <c r="C92" i="3" s="1"/>
  <c r="C123" i="3"/>
  <c r="E32" i="3"/>
  <c r="E34" i="3" s="1"/>
  <c r="I49" i="3"/>
  <c r="D32" i="3"/>
  <c r="D34" i="3" s="1"/>
  <c r="B47" i="3"/>
  <c r="E128" i="3"/>
  <c r="G39" i="3"/>
  <c r="G32" i="3"/>
  <c r="G34" i="3" s="1"/>
  <c r="I28" i="3"/>
  <c r="I30" i="3" s="1"/>
  <c r="G24" i="3"/>
  <c r="G26" i="3" s="1"/>
  <c r="E66" i="3"/>
  <c r="H186" i="3"/>
  <c r="C32" i="3"/>
  <c r="C34" i="3" s="1"/>
  <c r="E14" i="3"/>
  <c r="D101" i="3"/>
  <c r="E136" i="3"/>
  <c r="H50" i="3"/>
  <c r="E86" i="3"/>
  <c r="E88" i="3" s="1"/>
  <c r="D114" i="3"/>
  <c r="D137" i="3" s="1"/>
  <c r="H205" i="3"/>
  <c r="G175" i="3"/>
  <c r="G177" i="3" s="1"/>
  <c r="I90" i="3"/>
  <c r="I92" i="3" s="1"/>
  <c r="H94" i="3"/>
  <c r="H96" i="3" s="1"/>
  <c r="I121" i="3"/>
  <c r="I123" i="3" s="1"/>
  <c r="H125" i="3"/>
  <c r="H127" i="3" s="1"/>
  <c r="I132" i="3"/>
  <c r="I139" i="3"/>
  <c r="H146" i="3"/>
  <c r="I151" i="3"/>
  <c r="I158" i="3"/>
  <c r="F196" i="3"/>
  <c r="D119" i="3"/>
  <c r="D132" i="3"/>
  <c r="F173" i="3"/>
  <c r="C186" i="3"/>
  <c r="D128" i="3"/>
  <c r="B66" i="3"/>
  <c r="C128" i="3"/>
  <c r="D139" i="3"/>
  <c r="I164" i="3"/>
  <c r="I190" i="3" s="1"/>
  <c r="C43" i="3"/>
  <c r="C97" i="3"/>
  <c r="H201" i="3"/>
  <c r="H208" i="3"/>
  <c r="G47" i="3"/>
  <c r="E147" i="3"/>
  <c r="E149" i="3" s="1"/>
  <c r="F146" i="3"/>
  <c r="C105" i="3"/>
  <c r="G186" i="3"/>
  <c r="E198" i="3"/>
  <c r="H169" i="3"/>
  <c r="C14" i="3"/>
  <c r="C66" i="3"/>
  <c r="F47" i="3"/>
  <c r="G46" i="3"/>
  <c r="F22" i="3"/>
  <c r="H66" i="3"/>
  <c r="G86" i="3"/>
  <c r="G88" i="3" s="1"/>
  <c r="F90" i="3"/>
  <c r="F92" i="3" s="1"/>
  <c r="E101" i="3"/>
  <c r="F121" i="3"/>
  <c r="F123" i="3" s="1"/>
  <c r="E146" i="3"/>
  <c r="F147" i="3"/>
  <c r="F149" i="3" s="1"/>
  <c r="C165" i="3"/>
  <c r="D189" i="3"/>
  <c r="C196" i="3"/>
  <c r="E108" i="3"/>
  <c r="F205" i="3"/>
  <c r="H46" i="3"/>
  <c r="H47" i="3"/>
  <c r="H14" i="3"/>
  <c r="C94" i="3"/>
  <c r="C96" i="3" s="1"/>
  <c r="B94" i="3"/>
  <c r="B95" i="3" s="1"/>
  <c r="B96" i="3" s="1"/>
  <c r="H101" i="3"/>
  <c r="I136" i="3"/>
  <c r="H182" i="3"/>
  <c r="H189" i="3"/>
  <c r="G205" i="3"/>
  <c r="H49" i="3"/>
  <c r="I39" i="3"/>
  <c r="H97" i="3"/>
  <c r="G35" i="3"/>
  <c r="G44" i="3"/>
  <c r="F49" i="3"/>
  <c r="E46" i="3"/>
  <c r="D47" i="3"/>
  <c r="D14" i="3"/>
  <c r="G43" i="3"/>
  <c r="C205" i="3"/>
  <c r="C40" i="3"/>
  <c r="B40" i="3"/>
  <c r="I105" i="3"/>
  <c r="H108" i="3"/>
  <c r="B125" i="3"/>
  <c r="C125" i="3"/>
  <c r="C127" i="3" s="1"/>
  <c r="I155" i="3"/>
  <c r="G196" i="3"/>
  <c r="H196" i="3"/>
  <c r="G197" i="3"/>
  <c r="G199" i="3" s="1"/>
  <c r="H105" i="3"/>
  <c r="H147" i="3"/>
  <c r="H149" i="3" s="1"/>
  <c r="H155" i="3"/>
  <c r="F182" i="3"/>
  <c r="F189" i="3"/>
  <c r="F197" i="3"/>
  <c r="F199" i="3" s="1"/>
  <c r="F201" i="3"/>
  <c r="F208" i="3"/>
  <c r="G108" i="3"/>
  <c r="F177" i="3"/>
  <c r="G49" i="3"/>
  <c r="E41" i="3"/>
  <c r="E50" i="3"/>
  <c r="H43" i="3"/>
  <c r="G97" i="3"/>
  <c r="G147" i="3"/>
  <c r="G149" i="3" s="1"/>
  <c r="G155" i="3"/>
  <c r="F132" i="3"/>
  <c r="F139" i="3"/>
  <c r="F35" i="3"/>
  <c r="F37" i="3" s="1"/>
  <c r="F44" i="3"/>
  <c r="G22" i="3"/>
  <c r="F97" i="3"/>
  <c r="F105" i="3"/>
  <c r="E125" i="3"/>
  <c r="E127" i="3" s="1"/>
  <c r="E114" i="3"/>
  <c r="E143" i="3" s="1"/>
  <c r="E132" i="3"/>
  <c r="E139" i="3"/>
  <c r="D52" i="3"/>
  <c r="D81" i="3" s="1"/>
  <c r="G132" i="3"/>
  <c r="F136" i="3"/>
  <c r="G139" i="3"/>
  <c r="G151" i="3"/>
  <c r="F155" i="3"/>
  <c r="G158" i="3"/>
  <c r="C41" i="3"/>
  <c r="D49" i="3"/>
  <c r="C50" i="3"/>
  <c r="C46" i="3"/>
  <c r="F43" i="3"/>
  <c r="E35" i="3"/>
  <c r="E44" i="3"/>
  <c r="E97" i="3"/>
  <c r="H164" i="3"/>
  <c r="H187" i="3" s="1"/>
  <c r="D178" i="3"/>
  <c r="D180" i="3" s="1"/>
  <c r="C178" i="3"/>
  <c r="C180" i="3" s="1"/>
  <c r="D182" i="3"/>
  <c r="C197" i="3"/>
  <c r="C199" i="3" s="1"/>
  <c r="D201" i="3"/>
  <c r="D208" i="3"/>
  <c r="C208" i="3"/>
  <c r="H132" i="3"/>
  <c r="H139" i="3"/>
  <c r="H171" i="3"/>
  <c r="H173" i="3" s="1"/>
  <c r="G50" i="3"/>
  <c r="I146" i="3"/>
  <c r="C182" i="3"/>
  <c r="D186" i="3"/>
  <c r="C189" i="3"/>
  <c r="C201" i="3"/>
  <c r="D205" i="3"/>
  <c r="F50" i="3"/>
  <c r="I47" i="3"/>
  <c r="J47" i="3" s="1"/>
  <c r="K47" i="3" s="1"/>
  <c r="L47" i="3" s="1"/>
  <c r="M47" i="3" s="1"/>
  <c r="N47" i="3" s="1"/>
  <c r="I46" i="3"/>
  <c r="I44" i="3"/>
  <c r="D39" i="3"/>
  <c r="E39" i="3"/>
  <c r="D196" i="3"/>
  <c r="E186" i="3"/>
  <c r="G208" i="3"/>
  <c r="I14" i="3"/>
  <c r="B41" i="3"/>
  <c r="D35" i="3"/>
  <c r="E28" i="3"/>
  <c r="E30" i="3" s="1"/>
  <c r="E22" i="3"/>
  <c r="B182" i="3"/>
  <c r="B189" i="3"/>
  <c r="B197" i="3"/>
  <c r="B202" i="3"/>
  <c r="B201" i="3"/>
  <c r="B205" i="3"/>
  <c r="B208" i="3"/>
  <c r="G164" i="3"/>
  <c r="G183" i="3" s="1"/>
  <c r="G14" i="3"/>
  <c r="C35" i="3"/>
  <c r="B114" i="3"/>
  <c r="B115" i="3" s="1"/>
  <c r="B132" i="3"/>
  <c r="C136" i="3"/>
  <c r="B139" i="3"/>
  <c r="C147" i="3"/>
  <c r="C155" i="3"/>
  <c r="C151" i="3"/>
  <c r="C158" i="3"/>
  <c r="B186" i="3"/>
  <c r="I182" i="3"/>
  <c r="I189" i="3"/>
  <c r="I197" i="3"/>
  <c r="I199" i="3" s="1"/>
  <c r="I201" i="3"/>
  <c r="I205" i="3"/>
  <c r="I208" i="3"/>
  <c r="C52" i="3"/>
  <c r="C81" i="3" s="1"/>
  <c r="C146" i="3"/>
  <c r="D151" i="3"/>
  <c r="D158" i="3"/>
  <c r="F14" i="3"/>
  <c r="B50" i="3"/>
  <c r="H41" i="3"/>
  <c r="B35" i="3"/>
  <c r="H39" i="3"/>
  <c r="H32" i="3"/>
  <c r="H34" i="3" s="1"/>
  <c r="E24" i="3"/>
  <c r="E26" i="3" s="1"/>
  <c r="B83" i="3"/>
  <c r="B106" i="3" s="1"/>
  <c r="I94" i="3"/>
  <c r="I96" i="3" s="1"/>
  <c r="I101" i="3"/>
  <c r="I108" i="3"/>
  <c r="C114" i="3"/>
  <c r="C133" i="3" s="1"/>
  <c r="I125" i="3"/>
  <c r="I127" i="3" s="1"/>
  <c r="B128" i="3"/>
  <c r="B136" i="3"/>
  <c r="B155" i="3"/>
  <c r="B151" i="3"/>
  <c r="B158" i="3"/>
  <c r="I186" i="3"/>
  <c r="G167" i="3"/>
  <c r="G169" i="3" s="1"/>
  <c r="D41" i="3"/>
  <c r="H35" i="3"/>
  <c r="H37" i="3" s="1"/>
  <c r="H22" i="3"/>
  <c r="C132" i="3"/>
  <c r="C139" i="3"/>
  <c r="B123" i="3"/>
  <c r="B119" i="3"/>
  <c r="B92" i="3"/>
  <c r="B87" i="3"/>
  <c r="B88" i="3" s="1"/>
  <c r="I52" i="3"/>
  <c r="I81" i="3" s="1"/>
  <c r="H52" i="3"/>
  <c r="H81" i="3" s="1"/>
  <c r="G52" i="3"/>
  <c r="G81" i="3" s="1"/>
  <c r="F52" i="3"/>
  <c r="F81" i="3" s="1"/>
  <c r="E52" i="3"/>
  <c r="E81" i="3" s="1"/>
  <c r="I178" i="3"/>
  <c r="H178" i="3"/>
  <c r="F178" i="3"/>
  <c r="F180" i="3" s="1"/>
  <c r="E178" i="3"/>
  <c r="E180" i="3" s="1"/>
  <c r="G178" i="3"/>
  <c r="I128" i="3"/>
  <c r="H128" i="3"/>
  <c r="G128" i="3"/>
  <c r="F128" i="3"/>
  <c r="I114" i="3"/>
  <c r="I133" i="3" s="1"/>
  <c r="H114" i="3"/>
  <c r="H137" i="3" s="1"/>
  <c r="G114" i="3"/>
  <c r="G140" i="3" s="1"/>
  <c r="F114" i="3"/>
  <c r="F140" i="3" s="1"/>
  <c r="B97" i="3"/>
  <c r="I83" i="3"/>
  <c r="I109" i="3" s="1"/>
  <c r="H83" i="3"/>
  <c r="H106" i="3" s="1"/>
  <c r="G83" i="3"/>
  <c r="G102" i="3" s="1"/>
  <c r="F83" i="3"/>
  <c r="F112" i="3" s="1"/>
  <c r="E83" i="3"/>
  <c r="E106" i="3" s="1"/>
  <c r="I35" i="3"/>
  <c r="E49" i="3"/>
  <c r="E43" i="3"/>
  <c r="G169" i="1"/>
  <c r="G170" i="1" s="1"/>
  <c r="H169" i="1"/>
  <c r="H170" i="1" s="1"/>
  <c r="I169" i="1"/>
  <c r="I170" i="1" s="1"/>
  <c r="F169" i="1"/>
  <c r="F170" i="1" s="1"/>
  <c r="E169" i="1"/>
  <c r="E170" i="1" s="1"/>
  <c r="L4" i="5" l="1"/>
  <c r="L51" i="5"/>
  <c r="M4" i="5"/>
  <c r="M23" i="5"/>
  <c r="K51" i="5"/>
  <c r="J31" i="5"/>
  <c r="J51" i="5"/>
  <c r="M51" i="5"/>
  <c r="L31" i="5"/>
  <c r="K158" i="3"/>
  <c r="L157" i="3"/>
  <c r="L158" i="3" s="1"/>
  <c r="M145" i="3"/>
  <c r="L160" i="3"/>
  <c r="L147" i="3"/>
  <c r="K150" i="3"/>
  <c r="K161" i="3"/>
  <c r="J138" i="3"/>
  <c r="J84" i="3"/>
  <c r="J97" i="3"/>
  <c r="K15" i="5"/>
  <c r="L15" i="5" s="1"/>
  <c r="M15" i="5" s="1"/>
  <c r="N15" i="5" s="1"/>
  <c r="K16" i="5"/>
  <c r="L16" i="5" s="1"/>
  <c r="M16" i="5" s="1"/>
  <c r="N16" i="5" s="1"/>
  <c r="M195" i="3"/>
  <c r="L197" i="3"/>
  <c r="L210" i="3"/>
  <c r="L211" i="3" s="1"/>
  <c r="L207" i="3"/>
  <c r="L208" i="3" s="1"/>
  <c r="J206" i="3"/>
  <c r="J205" i="3"/>
  <c r="K200" i="3"/>
  <c r="K198" i="3"/>
  <c r="K204" i="3"/>
  <c r="J202" i="3"/>
  <c r="J201" i="3"/>
  <c r="M203" i="3"/>
  <c r="J155" i="3"/>
  <c r="J156" i="3"/>
  <c r="J182" i="3"/>
  <c r="M176" i="3"/>
  <c r="K164" i="3"/>
  <c r="L166" i="3"/>
  <c r="K192" i="3"/>
  <c r="L193" i="3"/>
  <c r="M170" i="3"/>
  <c r="N170" i="3" s="1"/>
  <c r="N172" i="3"/>
  <c r="L174" i="3"/>
  <c r="M184" i="3"/>
  <c r="J179" i="3"/>
  <c r="J185" i="3"/>
  <c r="N168" i="3"/>
  <c r="L124" i="3"/>
  <c r="M126" i="3"/>
  <c r="K142" i="3"/>
  <c r="L143" i="3"/>
  <c r="M123" i="3"/>
  <c r="L120" i="3"/>
  <c r="N118" i="3"/>
  <c r="J141" i="3"/>
  <c r="J131" i="3" s="1"/>
  <c r="J135" i="3" s="1"/>
  <c r="J139" i="3"/>
  <c r="M134" i="3"/>
  <c r="L116" i="3"/>
  <c r="K114" i="3"/>
  <c r="K107" i="3"/>
  <c r="K97" i="3"/>
  <c r="K110" i="3"/>
  <c r="K100" i="3" s="1"/>
  <c r="M112" i="3"/>
  <c r="L111" i="3"/>
  <c r="J107" i="3"/>
  <c r="J108" i="3" s="1"/>
  <c r="J110" i="3"/>
  <c r="J100" i="3" s="1"/>
  <c r="M103" i="3"/>
  <c r="L85" i="3"/>
  <c r="L93" i="3"/>
  <c r="M95" i="3"/>
  <c r="M89" i="3"/>
  <c r="N89" i="3" s="1"/>
  <c r="N91" i="3"/>
  <c r="N87" i="3"/>
  <c r="K80" i="3"/>
  <c r="L81" i="3"/>
  <c r="M78" i="3"/>
  <c r="M72" i="3"/>
  <c r="G67" i="3"/>
  <c r="D99" i="3"/>
  <c r="D130" i="3"/>
  <c r="K62" i="3"/>
  <c r="B180" i="3"/>
  <c r="B156" i="3"/>
  <c r="B209" i="3"/>
  <c r="B133" i="3"/>
  <c r="I18" i="3"/>
  <c r="I67" i="3"/>
  <c r="B130" i="3"/>
  <c r="K58" i="3"/>
  <c r="E67" i="3"/>
  <c r="C109" i="3"/>
  <c r="H180" i="3"/>
  <c r="C130" i="3"/>
  <c r="B137" i="3"/>
  <c r="G130" i="3"/>
  <c r="L27" i="3"/>
  <c r="H130" i="3"/>
  <c r="B8" i="3"/>
  <c r="B9" i="3" s="1"/>
  <c r="J52" i="3"/>
  <c r="B99" i="3"/>
  <c r="I130" i="3"/>
  <c r="B179" i="3"/>
  <c r="D18" i="3"/>
  <c r="F102" i="3"/>
  <c r="G112" i="3"/>
  <c r="C106" i="3"/>
  <c r="I137" i="3"/>
  <c r="F143" i="3"/>
  <c r="G187" i="3"/>
  <c r="F99" i="3"/>
  <c r="G99" i="3"/>
  <c r="C67" i="3"/>
  <c r="H193" i="3"/>
  <c r="I193" i="3"/>
  <c r="H109" i="3"/>
  <c r="F106" i="3"/>
  <c r="C102" i="3"/>
  <c r="B143" i="3"/>
  <c r="H99" i="3"/>
  <c r="I112" i="3"/>
  <c r="H143" i="3"/>
  <c r="B109" i="3"/>
  <c r="I102" i="3"/>
  <c r="G190" i="3"/>
  <c r="H190" i="3"/>
  <c r="D140" i="3"/>
  <c r="E130" i="3"/>
  <c r="F67" i="3"/>
  <c r="B112" i="3"/>
  <c r="E137" i="3"/>
  <c r="I183" i="3"/>
  <c r="H183" i="3"/>
  <c r="H112" i="3"/>
  <c r="G109" i="3"/>
  <c r="G165" i="3"/>
  <c r="G193" i="3"/>
  <c r="B53" i="3"/>
  <c r="B81" i="3"/>
  <c r="H102" i="3"/>
  <c r="F133" i="3"/>
  <c r="F137" i="3"/>
  <c r="E99" i="3"/>
  <c r="H67" i="3"/>
  <c r="I99" i="3"/>
  <c r="D102" i="3"/>
  <c r="D133" i="3"/>
  <c r="I187" i="3"/>
  <c r="G106" i="3"/>
  <c r="E140" i="3"/>
  <c r="L31" i="3"/>
  <c r="M33" i="3"/>
  <c r="G137" i="3"/>
  <c r="G133" i="3"/>
  <c r="I143" i="3"/>
  <c r="I140" i="3"/>
  <c r="B126" i="3"/>
  <c r="B127" i="3" s="1"/>
  <c r="C98" i="3"/>
  <c r="C99" i="3"/>
  <c r="K50" i="3"/>
  <c r="J49" i="3"/>
  <c r="K52" i="3"/>
  <c r="B102" i="3"/>
  <c r="D143" i="3"/>
  <c r="B140" i="3"/>
  <c r="E133" i="3"/>
  <c r="G180" i="3"/>
  <c r="E102" i="3"/>
  <c r="E112" i="3"/>
  <c r="H140" i="3"/>
  <c r="H133" i="3"/>
  <c r="F130" i="3"/>
  <c r="I180" i="3"/>
  <c r="C143" i="3"/>
  <c r="C140" i="3"/>
  <c r="D112" i="3"/>
  <c r="D106" i="3"/>
  <c r="D67" i="3"/>
  <c r="E109" i="3"/>
  <c r="C137" i="3"/>
  <c r="G143" i="3"/>
  <c r="F109" i="3"/>
  <c r="I106" i="3"/>
  <c r="L62" i="3"/>
  <c r="M64" i="3"/>
  <c r="L58" i="3"/>
  <c r="M60" i="3"/>
  <c r="L54" i="3"/>
  <c r="M56" i="3"/>
  <c r="N29" i="3"/>
  <c r="N41" i="3"/>
  <c r="D36" i="3"/>
  <c r="E148" i="3"/>
  <c r="I165" i="3"/>
  <c r="C3" i="3"/>
  <c r="C16" i="3" s="1"/>
  <c r="B149" i="3"/>
  <c r="I15" i="3"/>
  <c r="D84" i="3"/>
  <c r="D115" i="3"/>
  <c r="B3" i="3"/>
  <c r="B4" i="3" s="1"/>
  <c r="C53" i="3"/>
  <c r="E53" i="3"/>
  <c r="F148" i="3"/>
  <c r="E15" i="3"/>
  <c r="F115" i="3"/>
  <c r="G36" i="3"/>
  <c r="E84" i="3"/>
  <c r="E5" i="3"/>
  <c r="I8" i="3"/>
  <c r="C15" i="3"/>
  <c r="E115" i="3"/>
  <c r="H3" i="3"/>
  <c r="H19" i="3" s="1"/>
  <c r="G37" i="3"/>
  <c r="H165" i="3"/>
  <c r="H15" i="3"/>
  <c r="B5" i="3"/>
  <c r="G115" i="3"/>
  <c r="G15" i="3"/>
  <c r="D3" i="3"/>
  <c r="D16" i="3" s="1"/>
  <c r="D15" i="3"/>
  <c r="D98" i="3"/>
  <c r="F36" i="3"/>
  <c r="F3" i="3"/>
  <c r="F19" i="3" s="1"/>
  <c r="E37" i="3"/>
  <c r="D129" i="3"/>
  <c r="F15" i="3"/>
  <c r="H36" i="3"/>
  <c r="E129" i="3"/>
  <c r="C179" i="3"/>
  <c r="G98" i="3"/>
  <c r="H98" i="3"/>
  <c r="H115" i="3"/>
  <c r="F84" i="3"/>
  <c r="D179" i="3"/>
  <c r="I98" i="3"/>
  <c r="B37" i="3"/>
  <c r="F129" i="3"/>
  <c r="G8" i="3"/>
  <c r="G179" i="3"/>
  <c r="F98" i="3"/>
  <c r="H84" i="3"/>
  <c r="C5" i="3"/>
  <c r="E98" i="3"/>
  <c r="C36" i="3"/>
  <c r="B98" i="3"/>
  <c r="I129" i="3"/>
  <c r="H179" i="3"/>
  <c r="H8" i="3"/>
  <c r="D5" i="3"/>
  <c r="D198" i="3"/>
  <c r="C198" i="3"/>
  <c r="F5" i="3"/>
  <c r="G148" i="3"/>
  <c r="H198" i="3"/>
  <c r="G198" i="3"/>
  <c r="D37" i="3"/>
  <c r="I179" i="3"/>
  <c r="D53" i="3"/>
  <c r="C115" i="3"/>
  <c r="B199" i="3"/>
  <c r="B198" i="3"/>
  <c r="C8" i="3"/>
  <c r="C9" i="3" s="1"/>
  <c r="G5" i="3"/>
  <c r="C148" i="3"/>
  <c r="D148" i="3"/>
  <c r="G3" i="3"/>
  <c r="H5" i="3"/>
  <c r="I115" i="3"/>
  <c r="I3" i="3"/>
  <c r="H148" i="3"/>
  <c r="G84" i="3"/>
  <c r="I198" i="3"/>
  <c r="I148" i="3"/>
  <c r="B36" i="3"/>
  <c r="E36" i="3"/>
  <c r="G129" i="3"/>
  <c r="E179" i="3"/>
  <c r="E8" i="3"/>
  <c r="F198" i="3"/>
  <c r="C37" i="3"/>
  <c r="I84" i="3"/>
  <c r="H129" i="3"/>
  <c r="F8" i="3"/>
  <c r="F179" i="3"/>
  <c r="B129" i="3"/>
  <c r="B84" i="3"/>
  <c r="C84" i="3"/>
  <c r="D8" i="3"/>
  <c r="C129" i="3"/>
  <c r="F53" i="3"/>
  <c r="H53" i="3"/>
  <c r="G53" i="3"/>
  <c r="E3" i="3"/>
  <c r="I53" i="3"/>
  <c r="I36" i="3"/>
  <c r="K37" i="3"/>
  <c r="L37" i="3" s="1"/>
  <c r="M37" i="3" s="1"/>
  <c r="N37" i="3" s="1"/>
  <c r="A20" i="3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N51" i="5" l="1"/>
  <c r="M31" i="5"/>
  <c r="K152" i="3"/>
  <c r="K151" i="3"/>
  <c r="L148" i="3"/>
  <c r="L150" i="3"/>
  <c r="L161" i="3"/>
  <c r="M147" i="3"/>
  <c r="M157" i="3"/>
  <c r="M158" i="3" s="1"/>
  <c r="N145" i="3"/>
  <c r="M160" i="3"/>
  <c r="K154" i="3"/>
  <c r="K76" i="3"/>
  <c r="K79" i="3"/>
  <c r="K69" i="3" s="1"/>
  <c r="J76" i="3"/>
  <c r="J77" i="3" s="1"/>
  <c r="J66" i="3"/>
  <c r="J68" i="3" s="1"/>
  <c r="K66" i="3" s="1"/>
  <c r="K68" i="3" s="1"/>
  <c r="J79" i="3"/>
  <c r="J69" i="3" s="1"/>
  <c r="J70" i="3" s="1"/>
  <c r="N203" i="3"/>
  <c r="L198" i="3"/>
  <c r="K206" i="3"/>
  <c r="K205" i="3"/>
  <c r="N195" i="3"/>
  <c r="M197" i="3"/>
  <c r="M207" i="3"/>
  <c r="M208" i="3" s="1"/>
  <c r="M210" i="3"/>
  <c r="M211" i="3" s="1"/>
  <c r="K202" i="3"/>
  <c r="K201" i="3"/>
  <c r="L200" i="3"/>
  <c r="J4" i="3"/>
  <c r="J186" i="3"/>
  <c r="L164" i="3"/>
  <c r="M166" i="3"/>
  <c r="N184" i="3"/>
  <c r="M174" i="3"/>
  <c r="N174" i="3" s="1"/>
  <c r="N176" i="3"/>
  <c r="K188" i="3"/>
  <c r="K189" i="3" s="1"/>
  <c r="K191" i="3"/>
  <c r="K181" i="3" s="1"/>
  <c r="K178" i="3"/>
  <c r="M193" i="3"/>
  <c r="L192" i="3"/>
  <c r="L114" i="3"/>
  <c r="M116" i="3"/>
  <c r="N123" i="3"/>
  <c r="M120" i="3"/>
  <c r="N120" i="3" s="1"/>
  <c r="N134" i="3"/>
  <c r="J132" i="3"/>
  <c r="N126" i="3"/>
  <c r="M143" i="3"/>
  <c r="L142" i="3"/>
  <c r="J129" i="3"/>
  <c r="K138" i="3"/>
  <c r="K139" i="3" s="1"/>
  <c r="K141" i="3"/>
  <c r="K131" i="3" s="1"/>
  <c r="K128" i="3"/>
  <c r="M124" i="3"/>
  <c r="N124" i="3" s="1"/>
  <c r="J101" i="3"/>
  <c r="N95" i="3"/>
  <c r="J98" i="3"/>
  <c r="J104" i="3"/>
  <c r="M93" i="3"/>
  <c r="N93" i="3" s="1"/>
  <c r="K101" i="3"/>
  <c r="K104" i="3"/>
  <c r="K98" i="3"/>
  <c r="L83" i="3"/>
  <c r="L84" i="3" s="1"/>
  <c r="M85" i="3"/>
  <c r="N112" i="3"/>
  <c r="N111" i="3" s="1"/>
  <c r="M111" i="3"/>
  <c r="N103" i="3"/>
  <c r="K108" i="3"/>
  <c r="N78" i="3"/>
  <c r="L79" i="3"/>
  <c r="L69" i="3" s="1"/>
  <c r="M81" i="3"/>
  <c r="L80" i="3"/>
  <c r="N72" i="3"/>
  <c r="M27" i="3"/>
  <c r="N27" i="3" s="1"/>
  <c r="L52" i="3"/>
  <c r="L76" i="3" s="1"/>
  <c r="M31" i="3"/>
  <c r="N33" i="3"/>
  <c r="D19" i="3"/>
  <c r="L50" i="3"/>
  <c r="K49" i="3"/>
  <c r="C19" i="3"/>
  <c r="M62" i="3"/>
  <c r="N64" i="3"/>
  <c r="M58" i="3"/>
  <c r="N60" i="3"/>
  <c r="M54" i="3"/>
  <c r="N56" i="3"/>
  <c r="C11" i="3"/>
  <c r="C13" i="3" s="1"/>
  <c r="H4" i="3"/>
  <c r="B10" i="3"/>
  <c r="D4" i="3"/>
  <c r="I11" i="3"/>
  <c r="B7" i="3"/>
  <c r="B16" i="3"/>
  <c r="C4" i="3"/>
  <c r="B11" i="3"/>
  <c r="B12" i="3" s="1"/>
  <c r="B19" i="3"/>
  <c r="F10" i="3"/>
  <c r="C10" i="3"/>
  <c r="C6" i="3"/>
  <c r="H16" i="3"/>
  <c r="F7" i="3"/>
  <c r="I6" i="3"/>
  <c r="F9" i="3"/>
  <c r="B6" i="3"/>
  <c r="I10" i="3"/>
  <c r="I16" i="3"/>
  <c r="I4" i="3"/>
  <c r="F16" i="3"/>
  <c r="I7" i="3"/>
  <c r="I19" i="3"/>
  <c r="C7" i="3"/>
  <c r="H6" i="3"/>
  <c r="H11" i="3"/>
  <c r="D6" i="3"/>
  <c r="D11" i="3"/>
  <c r="G16" i="3"/>
  <c r="G19" i="3"/>
  <c r="G9" i="3"/>
  <c r="G7" i="3"/>
  <c r="D9" i="3"/>
  <c r="D10" i="3"/>
  <c r="E9" i="3"/>
  <c r="H9" i="3"/>
  <c r="D7" i="3"/>
  <c r="H7" i="3"/>
  <c r="G10" i="3"/>
  <c r="E11" i="3"/>
  <c r="E13" i="3" s="1"/>
  <c r="H10" i="3"/>
  <c r="G4" i="3"/>
  <c r="E6" i="3"/>
  <c r="G6" i="3"/>
  <c r="G11" i="3"/>
  <c r="F6" i="3"/>
  <c r="F11" i="3"/>
  <c r="I9" i="3"/>
  <c r="E4" i="3"/>
  <c r="E19" i="3"/>
  <c r="E16" i="3"/>
  <c r="E10" i="3"/>
  <c r="F4" i="3"/>
  <c r="E7" i="3"/>
  <c r="I155" i="1"/>
  <c r="I158" i="1" s="1"/>
  <c r="I159" i="1" s="1"/>
  <c r="H155" i="1"/>
  <c r="H158" i="1" s="1"/>
  <c r="H159" i="1" s="1"/>
  <c r="G155" i="1"/>
  <c r="G158" i="1" s="1"/>
  <c r="G159" i="1" s="1"/>
  <c r="F155" i="1"/>
  <c r="F158" i="1" s="1"/>
  <c r="F159" i="1" s="1"/>
  <c r="E155" i="1"/>
  <c r="E158" i="1" s="1"/>
  <c r="E159" i="1" s="1"/>
  <c r="D155" i="1"/>
  <c r="D158" i="1" s="1"/>
  <c r="D159" i="1" s="1"/>
  <c r="C155" i="1"/>
  <c r="C158" i="1" s="1"/>
  <c r="C159" i="1" s="1"/>
  <c r="B155" i="1"/>
  <c r="B158" i="1" s="1"/>
  <c r="B159" i="1" s="1"/>
  <c r="M148" i="3" l="1"/>
  <c r="L152" i="3"/>
  <c r="L151" i="3"/>
  <c r="L154" i="3"/>
  <c r="K156" i="3"/>
  <c r="K155" i="3"/>
  <c r="M150" i="3"/>
  <c r="M161" i="3"/>
  <c r="N147" i="3"/>
  <c r="N160" i="3"/>
  <c r="N157" i="3"/>
  <c r="N158" i="3" s="1"/>
  <c r="K77" i="3"/>
  <c r="K70" i="3"/>
  <c r="L66" i="3"/>
  <c r="L68" i="3" s="1"/>
  <c r="L77" i="3"/>
  <c r="I13" i="3"/>
  <c r="I49" i="5"/>
  <c r="I55" i="5" s="1"/>
  <c r="M198" i="3"/>
  <c r="N207" i="3"/>
  <c r="N208" i="3" s="1"/>
  <c r="N210" i="3"/>
  <c r="N211" i="3" s="1"/>
  <c r="N197" i="3"/>
  <c r="L201" i="3"/>
  <c r="L202" i="3"/>
  <c r="L204" i="3"/>
  <c r="M200" i="3"/>
  <c r="M204" i="3" s="1"/>
  <c r="K4" i="3"/>
  <c r="N193" i="3"/>
  <c r="N192" i="3" s="1"/>
  <c r="M192" i="3"/>
  <c r="K179" i="3"/>
  <c r="K185" i="3"/>
  <c r="N166" i="3"/>
  <c r="N164" i="3" s="1"/>
  <c r="M164" i="3"/>
  <c r="K182" i="3"/>
  <c r="L188" i="3"/>
  <c r="L189" i="3" s="1"/>
  <c r="L191" i="3"/>
  <c r="L181" i="3" s="1"/>
  <c r="L178" i="3"/>
  <c r="J136" i="3"/>
  <c r="K129" i="3"/>
  <c r="K135" i="3"/>
  <c r="L138" i="3"/>
  <c r="L139" i="3" s="1"/>
  <c r="L141" i="3"/>
  <c r="L131" i="3" s="1"/>
  <c r="L128" i="3"/>
  <c r="N143" i="3"/>
  <c r="N142" i="3" s="1"/>
  <c r="M142" i="3"/>
  <c r="N116" i="3"/>
  <c r="N114" i="3" s="1"/>
  <c r="M114" i="3"/>
  <c r="K132" i="3"/>
  <c r="J105" i="3"/>
  <c r="N85" i="3"/>
  <c r="N83" i="3" s="1"/>
  <c r="M83" i="3"/>
  <c r="M84" i="3" s="1"/>
  <c r="L107" i="3"/>
  <c r="L108" i="3" s="1"/>
  <c r="L110" i="3"/>
  <c r="L100" i="3" s="1"/>
  <c r="L97" i="3"/>
  <c r="K105" i="3"/>
  <c r="N81" i="3"/>
  <c r="M80" i="3"/>
  <c r="L70" i="3"/>
  <c r="N58" i="3"/>
  <c r="N62" i="3"/>
  <c r="N31" i="3"/>
  <c r="N54" i="3"/>
  <c r="M52" i="3"/>
  <c r="M76" i="3" s="1"/>
  <c r="M77" i="3" s="1"/>
  <c r="M50" i="3"/>
  <c r="L49" i="3"/>
  <c r="I12" i="3"/>
  <c r="C12" i="3"/>
  <c r="B13" i="3"/>
  <c r="G12" i="3"/>
  <c r="G13" i="3"/>
  <c r="D12" i="3"/>
  <c r="D13" i="3"/>
  <c r="E12" i="3"/>
  <c r="H12" i="3"/>
  <c r="H13" i="3"/>
  <c r="F12" i="3"/>
  <c r="F13" i="3"/>
  <c r="I124" i="1"/>
  <c r="H124" i="1"/>
  <c r="G124" i="1"/>
  <c r="F124" i="1"/>
  <c r="E124" i="1"/>
  <c r="D124" i="1"/>
  <c r="C124" i="1"/>
  <c r="B124" i="1"/>
  <c r="I120" i="1"/>
  <c r="H120" i="1"/>
  <c r="G120" i="1"/>
  <c r="F120" i="1"/>
  <c r="E120" i="1"/>
  <c r="D120" i="1"/>
  <c r="C120" i="1"/>
  <c r="B120" i="1"/>
  <c r="I116" i="1"/>
  <c r="H116" i="1"/>
  <c r="G116" i="1"/>
  <c r="F116" i="1"/>
  <c r="E116" i="1"/>
  <c r="D116" i="1"/>
  <c r="C116" i="1"/>
  <c r="B116" i="1"/>
  <c r="H112" i="1"/>
  <c r="G112" i="1"/>
  <c r="F112" i="1"/>
  <c r="E112" i="1"/>
  <c r="D112" i="1"/>
  <c r="C112" i="1"/>
  <c r="B112" i="1"/>
  <c r="I112" i="1"/>
  <c r="I144" i="1"/>
  <c r="I147" i="1" s="1"/>
  <c r="H144" i="1"/>
  <c r="H147" i="1" s="1"/>
  <c r="G144" i="1"/>
  <c r="G147" i="1" s="1"/>
  <c r="F144" i="1"/>
  <c r="F147" i="1" s="1"/>
  <c r="E144" i="1"/>
  <c r="E147" i="1" s="1"/>
  <c r="D144" i="1"/>
  <c r="D147" i="1" s="1"/>
  <c r="C144" i="1"/>
  <c r="C147" i="1" s="1"/>
  <c r="B144" i="1"/>
  <c r="B147" i="1" s="1"/>
  <c r="N150" i="3" l="1"/>
  <c r="N161" i="3"/>
  <c r="M152" i="3"/>
  <c r="M151" i="3"/>
  <c r="L155" i="3"/>
  <c r="L156" i="3"/>
  <c r="N148" i="3"/>
  <c r="N154" i="3"/>
  <c r="M154" i="3"/>
  <c r="N84" i="3"/>
  <c r="M79" i="3"/>
  <c r="M69" i="3" s="1"/>
  <c r="N52" i="3"/>
  <c r="N76" i="3" s="1"/>
  <c r="N77" i="3"/>
  <c r="M66" i="3"/>
  <c r="M68" i="3" s="1"/>
  <c r="N66" i="3" s="1"/>
  <c r="N68" i="3" s="1"/>
  <c r="M205" i="3"/>
  <c r="M206" i="3"/>
  <c r="N198" i="3"/>
  <c r="L206" i="3"/>
  <c r="L205" i="3"/>
  <c r="N200" i="3"/>
  <c r="N204" i="3" s="1"/>
  <c r="M201" i="3"/>
  <c r="M202" i="3"/>
  <c r="M188" i="3"/>
  <c r="M189" i="3" s="1"/>
  <c r="M191" i="3"/>
  <c r="M181" i="3" s="1"/>
  <c r="M178" i="3"/>
  <c r="K186" i="3"/>
  <c r="L179" i="3"/>
  <c r="L185" i="3"/>
  <c r="L182" i="3"/>
  <c r="N188" i="3"/>
  <c r="N191" i="3"/>
  <c r="N181" i="3" s="1"/>
  <c r="N178" i="3"/>
  <c r="L132" i="3"/>
  <c r="K136" i="3"/>
  <c r="N138" i="3"/>
  <c r="N128" i="3"/>
  <c r="N141" i="3"/>
  <c r="N131" i="3" s="1"/>
  <c r="L129" i="3"/>
  <c r="L135" i="3"/>
  <c r="M141" i="3"/>
  <c r="M131" i="3" s="1"/>
  <c r="M128" i="3"/>
  <c r="M138" i="3"/>
  <c r="M139" i="3" s="1"/>
  <c r="M110" i="3"/>
  <c r="M100" i="3" s="1"/>
  <c r="M107" i="3"/>
  <c r="M108" i="3" s="1"/>
  <c r="M97" i="3"/>
  <c r="N110" i="3"/>
  <c r="N100" i="3" s="1"/>
  <c r="N107" i="3"/>
  <c r="N108" i="3" s="1"/>
  <c r="N97" i="3"/>
  <c r="L101" i="3"/>
  <c r="L98" i="3"/>
  <c r="L104" i="3"/>
  <c r="M70" i="3"/>
  <c r="N80" i="3"/>
  <c r="N79" i="3"/>
  <c r="N69" i="3" s="1"/>
  <c r="N50" i="3"/>
  <c r="N49" i="3" s="1"/>
  <c r="M49" i="3"/>
  <c r="L4" i="3"/>
  <c r="H129" i="1"/>
  <c r="H136" i="1" s="1"/>
  <c r="H137" i="1" s="1"/>
  <c r="C129" i="1"/>
  <c r="I129" i="1"/>
  <c r="E129" i="1"/>
  <c r="F129" i="1"/>
  <c r="D129" i="1"/>
  <c r="B129" i="1"/>
  <c r="B136" i="1" s="1"/>
  <c r="G129" i="1"/>
  <c r="N155" i="3" l="1"/>
  <c r="N156" i="3"/>
  <c r="M155" i="3"/>
  <c r="M156" i="3"/>
  <c r="N151" i="3"/>
  <c r="N152" i="3"/>
  <c r="N139" i="3"/>
  <c r="N205" i="3"/>
  <c r="N206" i="3"/>
  <c r="N202" i="3"/>
  <c r="N201" i="3"/>
  <c r="L186" i="3"/>
  <c r="N185" i="3"/>
  <c r="N179" i="3"/>
  <c r="N182" i="3"/>
  <c r="M185" i="3"/>
  <c r="M179" i="3"/>
  <c r="N189" i="3"/>
  <c r="M182" i="3"/>
  <c r="N132" i="3"/>
  <c r="N135" i="3"/>
  <c r="N129" i="3"/>
  <c r="L136" i="3"/>
  <c r="M135" i="3"/>
  <c r="M129" i="3"/>
  <c r="M132" i="3"/>
  <c r="N104" i="3"/>
  <c r="N98" i="3"/>
  <c r="M104" i="3"/>
  <c r="M98" i="3"/>
  <c r="L105" i="3"/>
  <c r="N101" i="3"/>
  <c r="M101" i="3"/>
  <c r="N70" i="3"/>
  <c r="M4" i="3"/>
  <c r="N4" i="3"/>
  <c r="E136" i="1"/>
  <c r="E137" i="1" s="1"/>
  <c r="G136" i="1"/>
  <c r="G137" i="1" s="1"/>
  <c r="D136" i="1"/>
  <c r="D137" i="1" s="1"/>
  <c r="F136" i="1"/>
  <c r="F137" i="1" s="1"/>
  <c r="I136" i="1"/>
  <c r="B137" i="1" s="1"/>
  <c r="C136" i="1"/>
  <c r="C137" i="1" s="1"/>
  <c r="G102" i="1"/>
  <c r="F102" i="1"/>
  <c r="E102" i="1"/>
  <c r="D102" i="1"/>
  <c r="C102" i="1"/>
  <c r="B102" i="1"/>
  <c r="H97" i="1"/>
  <c r="G97" i="1"/>
  <c r="F97" i="1"/>
  <c r="E97" i="1"/>
  <c r="D97" i="1"/>
  <c r="C97" i="1"/>
  <c r="B97" i="1"/>
  <c r="I97" i="1"/>
  <c r="G77" i="1"/>
  <c r="F77" i="1"/>
  <c r="E77" i="1"/>
  <c r="C77" i="1"/>
  <c r="B77" i="1"/>
  <c r="D77" i="1"/>
  <c r="H46" i="1"/>
  <c r="H60" i="1" s="1"/>
  <c r="G46" i="1"/>
  <c r="G60" i="1" s="1"/>
  <c r="F46" i="1"/>
  <c r="F60" i="1" s="1"/>
  <c r="E46" i="1"/>
  <c r="E60" i="1" s="1"/>
  <c r="D46" i="1"/>
  <c r="D60" i="1" s="1"/>
  <c r="C46" i="1"/>
  <c r="C60" i="1" s="1"/>
  <c r="B46" i="1"/>
  <c r="B60" i="1" s="1"/>
  <c r="I46" i="1"/>
  <c r="H31" i="1"/>
  <c r="H37" i="1" s="1"/>
  <c r="G31" i="1"/>
  <c r="G37" i="1" s="1"/>
  <c r="F31" i="1"/>
  <c r="F37" i="1" s="1"/>
  <c r="E31" i="1"/>
  <c r="E37" i="1" s="1"/>
  <c r="D31" i="1"/>
  <c r="D37" i="1" s="1"/>
  <c r="C31" i="1"/>
  <c r="C37" i="1" s="1"/>
  <c r="B31" i="1"/>
  <c r="B37" i="1" s="1"/>
  <c r="I31" i="1"/>
  <c r="I37" i="1" s="1"/>
  <c r="N186" i="3" l="1"/>
  <c r="M186" i="3"/>
  <c r="M136" i="3"/>
  <c r="N136" i="3"/>
  <c r="M105" i="3"/>
  <c r="N105" i="3"/>
  <c r="E20" i="1"/>
  <c r="E148" i="1"/>
  <c r="F20" i="1"/>
  <c r="F148" i="1"/>
  <c r="H20" i="1"/>
  <c r="H148" i="1"/>
  <c r="I20" i="1"/>
  <c r="I148" i="1"/>
  <c r="B20" i="1"/>
  <c r="B148" i="1"/>
  <c r="C20" i="1"/>
  <c r="C148" i="1"/>
  <c r="D20" i="1"/>
  <c r="D148" i="1"/>
  <c r="E99" i="1"/>
  <c r="D99" i="1"/>
  <c r="C99" i="1"/>
  <c r="B99" i="1"/>
  <c r="F99" i="1"/>
  <c r="G99" i="1"/>
  <c r="H77" i="1"/>
  <c r="H99" i="1" s="1"/>
  <c r="B61" i="1"/>
  <c r="E61" i="1"/>
  <c r="F61" i="1"/>
  <c r="I60" i="1"/>
  <c r="I61" i="1" s="1"/>
  <c r="G61" i="1"/>
  <c r="H61" i="1"/>
  <c r="C61" i="1"/>
  <c r="D61" i="1"/>
  <c r="I77" i="1" l="1"/>
  <c r="I99" i="1" s="1"/>
  <c r="G20" i="1"/>
  <c r="G148" i="1"/>
  <c r="H102" i="1"/>
  <c r="I102" i="1" l="1"/>
  <c r="H1" i="1"/>
  <c r="G1" i="1" s="1"/>
  <c r="F1" i="1" s="1"/>
  <c r="E1" i="1" s="1"/>
  <c r="D1" i="1" s="1"/>
  <c r="C1" i="1" s="1"/>
  <c r="B1" i="1" s="1"/>
  <c r="K73" i="3" l="1"/>
  <c r="M73" i="3"/>
  <c r="L73" i="3"/>
  <c r="N67" i="3"/>
  <c r="L67" i="3"/>
  <c r="M67" i="3"/>
  <c r="N73" i="3"/>
  <c r="M74" i="3" l="1"/>
  <c r="L74" i="3"/>
  <c r="N74" i="3"/>
  <c r="J73" i="3"/>
  <c r="J74" i="3" s="1"/>
  <c r="J67" i="3"/>
  <c r="K67" i="3"/>
  <c r="K74" i="3" l="1"/>
  <c r="J23" i="3"/>
  <c r="K23" i="3" s="1"/>
  <c r="K21" i="3" s="1"/>
  <c r="K35" i="3" s="1"/>
  <c r="L23" i="3" l="1"/>
  <c r="J21" i="3"/>
  <c r="J75" i="3" l="1"/>
  <c r="J71" i="3"/>
  <c r="J137" i="3"/>
  <c r="J45" i="3"/>
  <c r="J187" i="3"/>
  <c r="J102" i="3"/>
  <c r="J183" i="3"/>
  <c r="J48" i="3"/>
  <c r="J106" i="3"/>
  <c r="J133" i="3"/>
  <c r="J35" i="3"/>
  <c r="K45" i="3"/>
  <c r="K187" i="3"/>
  <c r="K137" i="3"/>
  <c r="K133" i="3"/>
  <c r="K75" i="3"/>
  <c r="K183" i="3"/>
  <c r="K106" i="3"/>
  <c r="K48" i="3"/>
  <c r="K71" i="3"/>
  <c r="K102" i="3"/>
  <c r="M23" i="3"/>
  <c r="L21" i="3"/>
  <c r="M21" i="3" l="1"/>
  <c r="N23" i="3"/>
  <c r="N21" i="3" s="1"/>
  <c r="J38" i="3"/>
  <c r="J42" i="3" s="1"/>
  <c r="J17" i="3"/>
  <c r="K17" i="3"/>
  <c r="K38" i="3"/>
  <c r="K46" i="3"/>
  <c r="K14" i="3"/>
  <c r="K52" i="5" s="1"/>
  <c r="J14" i="3"/>
  <c r="J52" i="5" s="1"/>
  <c r="J46" i="3"/>
  <c r="J36" i="3"/>
  <c r="J5" i="3"/>
  <c r="L75" i="3"/>
  <c r="L137" i="3"/>
  <c r="L187" i="3"/>
  <c r="L133" i="3"/>
  <c r="L48" i="3"/>
  <c r="L71" i="3"/>
  <c r="L35" i="3"/>
  <c r="L45" i="3"/>
  <c r="L106" i="3"/>
  <c r="L102" i="3"/>
  <c r="L183" i="3"/>
  <c r="K5" i="3"/>
  <c r="K36" i="3"/>
  <c r="J15" i="3" l="1"/>
  <c r="J16" i="3"/>
  <c r="M187" i="3"/>
  <c r="M106" i="3"/>
  <c r="M48" i="3"/>
  <c r="M102" i="3"/>
  <c r="M71" i="3"/>
  <c r="M45" i="3"/>
  <c r="M75" i="3"/>
  <c r="M137" i="3"/>
  <c r="M35" i="3"/>
  <c r="M133" i="3"/>
  <c r="M183" i="3"/>
  <c r="K15" i="3"/>
  <c r="K16" i="3"/>
  <c r="L14" i="3"/>
  <c r="L52" i="5" s="1"/>
  <c r="L46" i="3"/>
  <c r="K8" i="3"/>
  <c r="K39" i="3"/>
  <c r="K40" i="3"/>
  <c r="L5" i="3"/>
  <c r="L36" i="3"/>
  <c r="J5" i="5"/>
  <c r="J7" i="3"/>
  <c r="J6" i="3"/>
  <c r="K18" i="3"/>
  <c r="K19" i="3"/>
  <c r="J19" i="3"/>
  <c r="J18" i="3"/>
  <c r="K6" i="3"/>
  <c r="K7" i="3"/>
  <c r="K5" i="5"/>
  <c r="L17" i="3"/>
  <c r="L38" i="3"/>
  <c r="J43" i="3"/>
  <c r="J44" i="3"/>
  <c r="J39" i="3"/>
  <c r="J40" i="3"/>
  <c r="J8" i="3"/>
  <c r="J47" i="5" s="1"/>
  <c r="K42" i="3"/>
  <c r="N187" i="3"/>
  <c r="N45" i="3"/>
  <c r="N71" i="3"/>
  <c r="N35" i="3"/>
  <c r="N102" i="3"/>
  <c r="N75" i="3"/>
  <c r="N137" i="3"/>
  <c r="N106" i="3"/>
  <c r="N133" i="3"/>
  <c r="N183" i="3"/>
  <c r="N48" i="3"/>
  <c r="K11" i="3" l="1"/>
  <c r="K46" i="5" s="1"/>
  <c r="K47" i="5"/>
  <c r="J11" i="3"/>
  <c r="J46" i="5" s="1"/>
  <c r="J49" i="5" s="1"/>
  <c r="J53" i="5" s="1"/>
  <c r="J55" i="5" s="1"/>
  <c r="L16" i="3"/>
  <c r="L15" i="3"/>
  <c r="M14" i="3"/>
  <c r="M52" i="5" s="1"/>
  <c r="M46" i="3"/>
  <c r="N17" i="3"/>
  <c r="N38" i="3"/>
  <c r="N42" i="3" s="1"/>
  <c r="N36" i="3"/>
  <c r="N5" i="3"/>
  <c r="L7" i="3"/>
  <c r="L6" i="3"/>
  <c r="L5" i="5"/>
  <c r="N14" i="3"/>
  <c r="N52" i="5" s="1"/>
  <c r="N46" i="3"/>
  <c r="L39" i="3"/>
  <c r="L40" i="3"/>
  <c r="L8" i="3"/>
  <c r="L42" i="3"/>
  <c r="L18" i="3"/>
  <c r="L19" i="3"/>
  <c r="M17" i="3"/>
  <c r="M38" i="3"/>
  <c r="K43" i="3"/>
  <c r="K44" i="3"/>
  <c r="M36" i="3"/>
  <c r="M5" i="3"/>
  <c r="J9" i="3"/>
  <c r="J10" i="3"/>
  <c r="J6" i="5"/>
  <c r="J7" i="5" s="1"/>
  <c r="K10" i="3"/>
  <c r="K9" i="3"/>
  <c r="K6" i="5"/>
  <c r="K7" i="5" s="1"/>
  <c r="K13" i="3" l="1"/>
  <c r="J8" i="5"/>
  <c r="J9" i="5"/>
  <c r="J11" i="5"/>
  <c r="K8" i="5"/>
  <c r="K11" i="5"/>
  <c r="K9" i="5"/>
  <c r="L11" i="3"/>
  <c r="L46" i="5" s="1"/>
  <c r="L47" i="5"/>
  <c r="K49" i="5"/>
  <c r="K53" i="5" s="1"/>
  <c r="K55" i="5" s="1"/>
  <c r="M8" i="3"/>
  <c r="M47" i="5" s="1"/>
  <c r="M39" i="3"/>
  <c r="M40" i="3"/>
  <c r="N44" i="3"/>
  <c r="N43" i="3"/>
  <c r="J13" i="3"/>
  <c r="J12" i="3"/>
  <c r="M6" i="3"/>
  <c r="M7" i="3"/>
  <c r="M5" i="5"/>
  <c r="M18" i="3"/>
  <c r="M19" i="3"/>
  <c r="N16" i="3"/>
  <c r="N15" i="3"/>
  <c r="N8" i="3"/>
  <c r="N39" i="3"/>
  <c r="N40" i="3"/>
  <c r="M42" i="3"/>
  <c r="N19" i="3"/>
  <c r="N18" i="3"/>
  <c r="L44" i="3"/>
  <c r="L43" i="3"/>
  <c r="M15" i="3"/>
  <c r="M16" i="3"/>
  <c r="K12" i="3"/>
  <c r="L10" i="3"/>
  <c r="L9" i="3"/>
  <c r="L6" i="5"/>
  <c r="L7" i="5" s="1"/>
  <c r="N6" i="3"/>
  <c r="N7" i="3"/>
  <c r="N5" i="5"/>
  <c r="L12" i="3" l="1"/>
  <c r="N11" i="3"/>
  <c r="N46" i="5" s="1"/>
  <c r="N47" i="5"/>
  <c r="L49" i="5"/>
  <c r="L53" i="5" s="1"/>
  <c r="L55" i="5" s="1"/>
  <c r="K12" i="5"/>
  <c r="K14" i="5" s="1"/>
  <c r="L8" i="5"/>
  <c r="L11" i="5"/>
  <c r="L9" i="5"/>
  <c r="J12" i="5"/>
  <c r="J14" i="5" s="1"/>
  <c r="L13" i="3"/>
  <c r="M10" i="3"/>
  <c r="M9" i="3"/>
  <c r="M6" i="5"/>
  <c r="M7" i="5" s="1"/>
  <c r="N6" i="5"/>
  <c r="N7" i="5" s="1"/>
  <c r="N9" i="3"/>
  <c r="N10" i="3"/>
  <c r="M43" i="3"/>
  <c r="M44" i="3"/>
  <c r="M11" i="3"/>
  <c r="N13" i="3" l="1"/>
  <c r="N11" i="5"/>
  <c r="N9" i="5"/>
  <c r="N8" i="5"/>
  <c r="M11" i="5"/>
  <c r="M9" i="5"/>
  <c r="M8" i="5"/>
  <c r="L12" i="5"/>
  <c r="L14" i="5" s="1"/>
  <c r="N12" i="3"/>
  <c r="M46" i="5"/>
  <c r="M49" i="5" s="1"/>
  <c r="M53" i="5" s="1"/>
  <c r="M55" i="5" s="1"/>
  <c r="N49" i="5"/>
  <c r="N53" i="5" s="1"/>
  <c r="N55" i="5" s="1"/>
  <c r="M13" i="3"/>
  <c r="M12" i="3"/>
  <c r="M12" i="5" l="1"/>
  <c r="M14" i="5" s="1"/>
  <c r="N12" i="5"/>
  <c r="N14" i="5" s="1"/>
</calcChain>
</file>

<file path=xl/comments1.xml><?xml version="1.0" encoding="utf-8"?>
<comments xmlns="http://schemas.openxmlformats.org/spreadsheetml/2006/main">
  <authors>
    <author>Dell</author>
  </authors>
  <commentList>
    <comment ref="A168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<sst xmlns="http://schemas.openxmlformats.org/spreadsheetml/2006/main" count="524" uniqueCount="213">
  <si>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</si>
  <si>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</si>
  <si>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</si>
  <si>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</si>
  <si>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</si>
  <si>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</si>
  <si>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</si>
  <si>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</si>
  <si>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</si>
  <si>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</si>
  <si>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</si>
  <si>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</si>
  <si>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</si>
  <si>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</si>
  <si>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</si>
  <si>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</si>
  <si>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</si>
  <si>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</si>
  <si>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</si>
  <si>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</si>
  <si>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</si>
  <si>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</si>
  <si>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</si>
  <si>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</si>
  <si>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</si>
  <si>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</si>
  <si>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</si>
  <si>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</si>
  <si>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</si>
  <si>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</si>
  <si>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</si>
  <si>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</si>
  <si>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</si>
  <si>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</si>
  <si>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</si>
  <si>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</si>
  <si>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</si>
  <si>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</si>
  <si>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</si>
  <si>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</si>
  <si>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</si>
  <si>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</si>
  <si>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</si>
  <si>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</si>
  <si>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</si>
  <si>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</si>
  <si>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</si>
  <si>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</si>
  <si>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</si>
  <si>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</si>
  <si>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</si>
  <si>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</si>
  <si>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</si>
  <si>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</si>
  <si>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</si>
  <si>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</si>
  <si>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</si>
  <si>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</si>
  <si>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</si>
  <si>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</si>
  <si>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</si>
  <si>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</si>
  <si>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</si>
  <si>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</si>
  <si>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</si>
  <si>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</si>
  <si>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</si>
  <si>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</si>
  <si>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</si>
  <si>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</si>
  <si>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</si>
  <si>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</si>
  <si>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</si>
  <si>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</si>
  <si>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</si>
  <si>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</si>
  <si>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</si>
  <si>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</si>
  <si>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</si>
  <si>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</si>
  <si>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</si>
  <si>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</si>
  <si>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</si>
  <si>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</si>
  <si>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</si>
  <si>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</si>
  <si>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</si>
  <si>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</si>
  <si>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</si>
  <si>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</si>
  <si>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</si>
  <si>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</si>
  <si>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</si>
  <si>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</si>
  <si>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</si>
  <si>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</si>
  <si>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</si>
  <si>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</si>
  <si>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</si>
  <si>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</si>
  <si>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</si>
  <si>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</si>
  <si>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</si>
  <si>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</si>
  <si>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</si>
  <si>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</si>
  <si>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</si>
  <si>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</si>
  <si>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</si>
  <si>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</si>
  <si>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</si>
  <si>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</si>
  <si>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</si>
  <si>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</si>
  <si>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</si>
  <si>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</si>
  <si>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</si>
  <si>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</si>
  <si>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</si>
  <si>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</si>
  <si>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</si>
  <si>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</si>
  <si>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</si>
  <si>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</si>
  <si>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</si>
  <si>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</si>
  <si>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</si>
  <si>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</si>
  <si>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</si>
  <si>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</si>
  <si>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</si>
  <si>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</si>
  <si>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</si>
  <si>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</si>
  <si>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</si>
  <si>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</si>
  <si>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</si>
  <si>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</si>
  <si>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</si>
  <si>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</si>
  <si>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</si>
  <si>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</si>
  <si>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</si>
  <si>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</si>
  <si>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</si>
  <si>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</si>
  <si>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</si>
  <si>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Deferred Income Tax</t>
  </si>
  <si>
    <t>—</t>
  </si>
  <si>
    <t>Investments in reverse purchase agreements</t>
  </si>
  <si>
    <t>Disposals of property plant and equipment</t>
  </si>
  <si>
    <t>Long-term debt repayments</t>
  </si>
  <si>
    <t>Excess tax benefits from share-based arrangements</t>
  </si>
  <si>
    <t>nm</t>
  </si>
  <si>
    <t>Global Division</t>
  </si>
  <si>
    <t>Europe, Middle East and Africa</t>
  </si>
  <si>
    <t>Income Statement</t>
  </si>
  <si>
    <t>Link from Segmental Forecast sheet</t>
  </si>
  <si>
    <t>EBTDA</t>
  </si>
  <si>
    <t>PBT</t>
  </si>
  <si>
    <t>Tax rate %</t>
  </si>
  <si>
    <t>Net Income</t>
  </si>
  <si>
    <t>Diluted number of shares</t>
  </si>
  <si>
    <t>Link from Historicals sheet</t>
  </si>
  <si>
    <t>EPS</t>
  </si>
  <si>
    <t>DPS</t>
  </si>
  <si>
    <t>Calculate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</si>
  <si>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</si>
  <si>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</si>
  <si>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</si>
  <si>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</si>
  <si>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</si>
  <si>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</si>
  <si>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</si>
  <si>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</si>
  <si>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</si>
  <si>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</si>
  <si>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</si>
  <si>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</si>
  <si>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</si>
  <si>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</si>
  <si>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</si>
  <si>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</si>
  <si>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</si>
  <si>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</si>
  <si>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</si>
  <si>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</si>
  <si>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</si>
  <si>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</si>
  <si>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</si>
  <si>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</si>
  <si>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</si>
  <si>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</si>
  <si>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</si>
  <si>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</si>
  <si>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</si>
  <si>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</si>
  <si>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</si>
  <si>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</si>
  <si>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</si>
  <si>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</si>
  <si>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</si>
  <si>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</si>
  <si>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</si>
  <si>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</si>
  <si>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</si>
  <si>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</si>
  <si>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</si>
  <si>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na</t>
  </si>
  <si>
    <t>Link from Segmental forecast sheet</t>
  </si>
  <si>
    <t>Link from Historicals sheet (below the Cash flow statement)</t>
  </si>
  <si>
    <t xml:space="preserve"> Opening (2015) numbers should be sourced from 2014 statements, Other periods should be linked from row22 in this sheet</t>
  </si>
  <si>
    <t>Additions to PPE from cash flow statement - non cash additions (below the Cash flow statement)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</si>
</sst>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(* #,##0_);_(* \(#,##0\);_(* &quot;-&quot;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166" fontId="10" fillId="0" borderId="0" xfId="2" applyNumberFormat="1" applyFont="1"/>
    <xf numFmtId="0" fontId="10" fillId="0" borderId="0" xfId="0" applyFont="1" applyAlignment="1">
      <alignment horizontal="left" indent="2"/>
    </xf>
    <xf numFmtId="0" fontId="11" fillId="0" borderId="2" xfId="0" applyFont="1" applyBorder="1"/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0" fillId="0" borderId="1" xfId="0" applyFont="1" applyBorder="1"/>
    <xf numFmtId="166" fontId="11" fillId="0" borderId="2" xfId="2" applyNumberFormat="1" applyFont="1" applyBorder="1"/>
    <xf numFmtId="166" fontId="11" fillId="0" borderId="1" xfId="2" applyNumberFormat="1" applyFont="1" applyBorder="1"/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2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2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2" fillId="0" borderId="0" xfId="1" applyNumberFormat="1" applyFont="1" applyAlignment="1">
      <alignment horizontal="left" indent="1"/>
    </xf>
    <xf numFmtId="166" fontId="10" fillId="0" borderId="0" xfId="2" applyNumberFormat="1" applyFont="1" applyAlignment="1">
      <alignment horizontal="right"/>
    </xf>
    <xf numFmtId="165" fontId="2" fillId="0" borderId="0" xfId="0" applyNumberFormat="1" applyFont="1"/>
    <xf numFmtId="166" fontId="13" fillId="7" borderId="0" xfId="2" applyNumberFormat="1" applyFont="1" applyFill="1"/>
    <xf numFmtId="165" fontId="1" fillId="0" borderId="0" xfId="1" applyNumberFormat="1" applyFont="1"/>
    <xf numFmtId="41" fontId="2" fillId="0" borderId="0" xfId="0" applyNumberFormat="1" applyFont="1"/>
    <xf numFmtId="0" fontId="14" fillId="0" borderId="0" xfId="2" applyNumberFormat="1" applyFont="1" applyAlignment="1">
      <alignment horizontal="right"/>
    </xf>
    <xf numFmtId="166" fontId="0" fillId="0" borderId="0" xfId="2" applyNumberFormat="1" applyFont="1"/>
    <xf numFmtId="10" fontId="0" fillId="0" borderId="0" xfId="2" applyNumberFormat="1" applyFont="1"/>
    <xf numFmtId="166" fontId="0" fillId="0" borderId="0" xfId="0" applyNumberFormat="1"/>
    <xf numFmtId="167" fontId="2" fillId="0" borderId="0" xfId="0" applyNumberFormat="1" applyFont="1"/>
    <xf numFmtId="43" fontId="2" fillId="0" borderId="0" xfId="0" applyNumberFormat="1" applyFont="1"/>
    <xf numFmtId="166" fontId="12" fillId="0" borderId="0" xfId="2" applyNumberFormat="1" applyFont="1" applyBorder="1" applyAlignment="1">
      <alignment horizontal="right"/>
    </xf>
    <xf numFmtId="165" fontId="1" fillId="0" borderId="0" xfId="1" applyNumberFormat="1" applyFont="1" applyAlignment="1">
      <alignment horizontal="left"/>
    </xf>
    <xf numFmtId="165" fontId="12" fillId="0" borderId="0" xfId="1" applyNumberFormat="1" applyFont="1" applyAlignment="1">
      <alignment horizontal="left"/>
    </xf>
    <xf numFmtId="166" fontId="12" fillId="0" borderId="0" xfId="2" applyNumberFormat="1" applyFont="1" applyAlignment="1">
      <alignment horizontal="right"/>
    </xf>
    <xf numFmtId="166" fontId="16" fillId="8" borderId="0" xfId="2" applyNumberFormat="1" applyFont="1" applyFill="1"/>
    <xf numFmtId="43" fontId="0" fillId="0" borderId="0" xfId="1" applyFont="1"/>
    <xf numFmtId="0" fontId="6" fillId="4" borderId="0" xfId="4" applyFont="1"/>
    <xf numFmtId="0" fontId="0" fillId="0" borderId="0" xfId="0" applyAlignment="1">
      <alignment horizontal="left"/>
    </xf>
    <xf numFmtId="43" fontId="15" fillId="0" borderId="0" xfId="1" applyFont="1" applyBorder="1"/>
    <xf numFmtId="165" fontId="0" fillId="0" borderId="0" xfId="0" applyNumberFormat="1"/>
    <xf numFmtId="165" fontId="0" fillId="9" borderId="0" xfId="1" applyNumberFormat="1" applyFont="1" applyFill="1"/>
    <xf numFmtId="166" fontId="12" fillId="0" borderId="0" xfId="2" applyNumberFormat="1" applyFont="1" applyFill="1" applyAlignment="1">
      <alignment horizontal="right"/>
    </xf>
  </cellXfs>
  <cellStyles count="6">
    <cellStyle name="60% - Accent1" xfId="5" builtinId="32"/>
    <cellStyle name="Accent1" xfId="4" builtinId="29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k%208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istoricals"/>
      <sheetName val="Segmental forecast"/>
    </sheetNames>
    <sheetDataSet>
      <sheetData sheetId="0"/>
      <sheetData sheetId="1">
        <row r="200">
          <cell r="C200">
            <v>-0.36521739130434783</v>
          </cell>
          <cell r="D200">
            <v>0</v>
          </cell>
          <cell r="E200">
            <v>0.20547945205479451</v>
          </cell>
          <cell r="F200">
            <v>-0.52272727272727271</v>
          </cell>
          <cell r="G200">
            <v>-0.2857142857142857</v>
          </cell>
          <cell r="H200">
            <v>-0.16666666666666666</v>
          </cell>
          <cell r="I200">
            <v>3.02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0.06</v>
          </cell>
        </row>
        <row r="202">
          <cell r="C202">
            <v>-1.3622603430877902E-2</v>
          </cell>
          <cell r="D202">
            <v>4.4501278772378514E-2</v>
          </cell>
          <cell r="E202">
            <v>-7.6395690499510283E-2</v>
          </cell>
          <cell r="F202">
            <v>1.0604453870625663E-2</v>
          </cell>
          <cell r="G202">
            <v>-3.1479538300104928E-2</v>
          </cell>
          <cell r="H202">
            <v>0.19447453954496208</v>
          </cell>
          <cell r="I202">
            <v>7.0000000000000007E-2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-0.17</v>
          </cell>
          <cell r="G204">
            <v>-0.22</v>
          </cell>
          <cell r="H204">
            <v>0.13</v>
          </cell>
          <cell r="I204">
            <v>-0.03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-0.13</v>
          </cell>
          <cell r="G205">
            <v>0.08</v>
          </cell>
          <cell r="H205">
            <v>0.14000000000000001</v>
          </cell>
          <cell r="I205">
            <v>-0.16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0.42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9"/>
  <sheetViews>
    <sheetView workbookViewId="0">
      <pane ySplit="1" topLeftCell="A105" activePane="bottomLeft" state="frozen"/>
      <selection pane="bottomLeft" activeCell="A132" sqref="A132"/>
    </sheetView>
  </sheetViews>
  <sheetFormatPr defaultRowHeight="14.4" x14ac:dyDescent="0.3"/>
  <cols>
    <col min="1" max="1" width="76.886718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115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26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3">
      <c r="A3" s="20" t="s">
        <v>27</v>
      </c>
      <c r="B3" s="21">
        <v>16534</v>
      </c>
      <c r="C3" s="21">
        <v>17405</v>
      </c>
      <c r="D3" s="21">
        <v>19038</v>
      </c>
      <c r="E3" s="21">
        <v>20441</v>
      </c>
      <c r="F3" s="21">
        <v>21643</v>
      </c>
      <c r="G3" s="21">
        <v>21162</v>
      </c>
      <c r="H3" s="21">
        <v>24576</v>
      </c>
      <c r="I3" s="21">
        <v>25231</v>
      </c>
    </row>
    <row r="4" spans="1:9" s="1" customFormat="1" x14ac:dyDescent="0.3">
      <c r="A4" s="1" t="s">
        <v>4</v>
      </c>
      <c r="B4" s="9">
        <f>B2-B3</f>
        <v>14067</v>
      </c>
      <c r="C4" s="9">
        <f t="shared" ref="C4:I4" si="1">C2-C3</f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 t="shared" si="1"/>
        <v>21479</v>
      </c>
    </row>
    <row r="5" spans="1:9" x14ac:dyDescent="0.3">
      <c r="A5" s="11" t="s">
        <v>20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3">
      <c r="A6" s="11" t="s">
        <v>21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3">
      <c r="A7" s="19" t="s">
        <v>22</v>
      </c>
      <c r="B7" s="18">
        <f>B5+B6</f>
        <v>9892</v>
      </c>
      <c r="C7" s="18">
        <f t="shared" ref="C7:I7" si="2">C5+C6</f>
        <v>10469</v>
      </c>
      <c r="D7" s="18">
        <f t="shared" si="2"/>
        <v>10563</v>
      </c>
      <c r="E7" s="18">
        <f t="shared" si="2"/>
        <v>11511</v>
      </c>
      <c r="F7" s="18">
        <f t="shared" si="2"/>
        <v>12702</v>
      </c>
      <c r="G7" s="18">
        <f t="shared" si="2"/>
        <v>13126</v>
      </c>
      <c r="H7" s="18">
        <f t="shared" si="2"/>
        <v>13025</v>
      </c>
      <c r="I7" s="18">
        <f t="shared" si="2"/>
        <v>14804</v>
      </c>
    </row>
    <row r="8" spans="1:9" x14ac:dyDescent="0.3">
      <c r="A8" s="2" t="s">
        <v>23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3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3">
      <c r="A10" s="4" t="s">
        <v>24</v>
      </c>
      <c r="B10" s="5">
        <f>B4-B7-B8-B9</f>
        <v>4205</v>
      </c>
      <c r="C10" s="5">
        <f t="shared" ref="C10:I10" si="3">C4-C7-C8-C9</f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 t="shared" si="3"/>
        <v>6651</v>
      </c>
    </row>
    <row r="11" spans="1:9" x14ac:dyDescent="0.3">
      <c r="A11" s="2" t="s">
        <v>25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 x14ac:dyDescent="0.35">
      <c r="A12" s="6" t="s">
        <v>28</v>
      </c>
      <c r="B12" s="7">
        <f>B10-B11</f>
        <v>3273</v>
      </c>
      <c r="C12" s="7">
        <f t="shared" ref="C12:I12" si="4">C10-C11</f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 t="shared" si="4"/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3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3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1591.6</v>
      </c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29</v>
      </c>
    </row>
    <row r="24" spans="1:9" x14ac:dyDescent="0.3">
      <c r="A24" s="10" t="s">
        <v>30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31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3">
      <c r="A26" s="11" t="s">
        <v>32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3">
      <c r="A27" s="11" t="s">
        <v>33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3">
      <c r="A28" s="11" t="s">
        <v>34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3">
      <c r="A29" s="11" t="s">
        <v>147</v>
      </c>
      <c r="B29" s="3">
        <v>389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  <row r="30" spans="1:9" x14ac:dyDescent="0.3">
      <c r="A30" s="11" t="s">
        <v>35</v>
      </c>
      <c r="B30" s="3">
        <v>1968</v>
      </c>
      <c r="C30" s="3">
        <v>1489</v>
      </c>
      <c r="D30" s="3">
        <v>1150</v>
      </c>
      <c r="E30" s="3">
        <v>1130</v>
      </c>
      <c r="F30" s="3">
        <v>1968</v>
      </c>
      <c r="G30" s="3">
        <v>1653</v>
      </c>
      <c r="H30" s="3">
        <v>1498</v>
      </c>
      <c r="I30" s="3">
        <v>2129</v>
      </c>
    </row>
    <row r="31" spans="1:9" x14ac:dyDescent="0.3">
      <c r="A31" s="4" t="s">
        <v>10</v>
      </c>
      <c r="B31" s="5">
        <f t="shared" ref="B31:H31" si="6">+SUM(B25:B30)</f>
        <v>15976</v>
      </c>
      <c r="C31" s="5">
        <f t="shared" si="6"/>
        <v>15025</v>
      </c>
      <c r="D31" s="5">
        <f t="shared" si="6"/>
        <v>16061</v>
      </c>
      <c r="E31" s="5">
        <f t="shared" si="6"/>
        <v>15134</v>
      </c>
      <c r="F31" s="5">
        <f t="shared" si="6"/>
        <v>16525</v>
      </c>
      <c r="G31" s="5">
        <f t="shared" si="6"/>
        <v>20556</v>
      </c>
      <c r="H31" s="5">
        <f t="shared" si="6"/>
        <v>26291</v>
      </c>
      <c r="I31" s="5">
        <f>+SUM(I25:I30)</f>
        <v>28213</v>
      </c>
    </row>
    <row r="32" spans="1:9" x14ac:dyDescent="0.3">
      <c r="A32" s="2" t="s">
        <v>36</v>
      </c>
      <c r="B32" s="3">
        <v>3011</v>
      </c>
      <c r="C32" s="3">
        <v>3520</v>
      </c>
      <c r="D32" s="3">
        <v>3989</v>
      </c>
      <c r="E32" s="3">
        <v>4454</v>
      </c>
      <c r="F32" s="3">
        <v>4744</v>
      </c>
      <c r="G32" s="3">
        <v>4866</v>
      </c>
      <c r="H32" s="3">
        <v>4904</v>
      </c>
      <c r="I32" s="3">
        <v>4791</v>
      </c>
    </row>
    <row r="33" spans="1:9" x14ac:dyDescent="0.3">
      <c r="A33" s="2" t="s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3097</v>
      </c>
      <c r="H33" s="3">
        <v>3113</v>
      </c>
      <c r="I33" s="3">
        <v>2926</v>
      </c>
    </row>
    <row r="34" spans="1:9" x14ac:dyDescent="0.3">
      <c r="A34" s="2" t="s">
        <v>38</v>
      </c>
      <c r="B34" s="3">
        <v>281</v>
      </c>
      <c r="C34" s="3">
        <v>281</v>
      </c>
      <c r="D34" s="3">
        <v>283</v>
      </c>
      <c r="E34" s="3">
        <v>285</v>
      </c>
      <c r="F34" s="3">
        <v>283</v>
      </c>
      <c r="G34" s="3">
        <v>274</v>
      </c>
      <c r="H34" s="3">
        <v>269</v>
      </c>
      <c r="I34" s="3">
        <v>286</v>
      </c>
    </row>
    <row r="35" spans="1:9" x14ac:dyDescent="0.3">
      <c r="A35" s="2" t="s">
        <v>39</v>
      </c>
      <c r="B35" s="3">
        <v>131</v>
      </c>
      <c r="C35" s="3">
        <v>131</v>
      </c>
      <c r="D35" s="3">
        <v>139</v>
      </c>
      <c r="E35" s="3">
        <v>154</v>
      </c>
      <c r="F35" s="3">
        <v>154</v>
      </c>
      <c r="G35" s="3">
        <v>223</v>
      </c>
      <c r="H35" s="3">
        <v>242</v>
      </c>
      <c r="I35" s="3">
        <v>284</v>
      </c>
    </row>
    <row r="36" spans="1:9" x14ac:dyDescent="0.3">
      <c r="A36" s="2" t="s">
        <v>40</v>
      </c>
      <c r="B36" s="3">
        <v>2201</v>
      </c>
      <c r="C36" s="3">
        <v>2422</v>
      </c>
      <c r="D36" s="3">
        <v>2787</v>
      </c>
      <c r="E36" s="3">
        <v>2509</v>
      </c>
      <c r="F36" s="3">
        <v>2011</v>
      </c>
      <c r="G36" s="3">
        <v>2326</v>
      </c>
      <c r="H36" s="3">
        <v>2921</v>
      </c>
      <c r="I36" s="3">
        <v>3821</v>
      </c>
    </row>
    <row r="37" spans="1:9" ht="15" thickBot="1" x14ac:dyDescent="0.35">
      <c r="A37" s="6" t="s">
        <v>41</v>
      </c>
      <c r="B37" s="7">
        <f t="shared" ref="B37:H37" si="7">+SUM(B31:B36)</f>
        <v>21600</v>
      </c>
      <c r="C37" s="7">
        <f t="shared" si="7"/>
        <v>21379</v>
      </c>
      <c r="D37" s="7">
        <f t="shared" si="7"/>
        <v>23259</v>
      </c>
      <c r="E37" s="7">
        <f t="shared" si="7"/>
        <v>22536</v>
      </c>
      <c r="F37" s="7">
        <f t="shared" si="7"/>
        <v>23717</v>
      </c>
      <c r="G37" s="7">
        <f t="shared" si="7"/>
        <v>31342</v>
      </c>
      <c r="H37" s="7">
        <f t="shared" si="7"/>
        <v>37740</v>
      </c>
      <c r="I37" s="7">
        <f>+SUM(I31:I36)</f>
        <v>40321</v>
      </c>
    </row>
    <row r="38" spans="1:9" ht="15" thickTop="1" x14ac:dyDescent="0.3">
      <c r="A38" s="1" t="s">
        <v>42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2" t="s">
        <v>43</v>
      </c>
      <c r="B39" s="3"/>
      <c r="C39" s="3"/>
      <c r="D39" s="3"/>
      <c r="E39" s="3"/>
      <c r="F39" s="3"/>
      <c r="G39" s="3"/>
      <c r="H39" s="3"/>
      <c r="I39" s="3"/>
    </row>
    <row r="40" spans="1:9" x14ac:dyDescent="0.3">
      <c r="A40" s="11" t="s">
        <v>44</v>
      </c>
      <c r="B40" s="3">
        <v>107</v>
      </c>
      <c r="C40" s="3">
        <v>44</v>
      </c>
      <c r="D40" s="3">
        <v>6</v>
      </c>
      <c r="E40" s="3">
        <v>6</v>
      </c>
      <c r="F40" s="3">
        <v>6</v>
      </c>
      <c r="G40" s="3">
        <v>3</v>
      </c>
      <c r="H40" s="3">
        <v>0</v>
      </c>
      <c r="I40" s="3">
        <v>500</v>
      </c>
    </row>
    <row r="41" spans="1:9" x14ac:dyDescent="0.3">
      <c r="A41" s="11" t="s">
        <v>45</v>
      </c>
      <c r="B41" s="3">
        <v>74</v>
      </c>
      <c r="C41" s="3">
        <v>1</v>
      </c>
      <c r="D41" s="3">
        <v>325</v>
      </c>
      <c r="E41" s="3">
        <v>336</v>
      </c>
      <c r="F41" s="3">
        <v>9</v>
      </c>
      <c r="G41" s="3">
        <v>248</v>
      </c>
      <c r="H41" s="3">
        <v>2</v>
      </c>
      <c r="I41" s="3">
        <v>10</v>
      </c>
    </row>
    <row r="42" spans="1:9" x14ac:dyDescent="0.3">
      <c r="A42" s="11" t="s">
        <v>11</v>
      </c>
      <c r="B42" s="3">
        <v>2131</v>
      </c>
      <c r="C42" s="3">
        <v>2191</v>
      </c>
      <c r="D42" s="3">
        <v>2048</v>
      </c>
      <c r="E42" s="3">
        <v>2279</v>
      </c>
      <c r="F42" s="3">
        <v>2612</v>
      </c>
      <c r="G42" s="3">
        <v>2248</v>
      </c>
      <c r="H42" s="3">
        <v>2836</v>
      </c>
      <c r="I42" s="3">
        <v>3358</v>
      </c>
    </row>
    <row r="43" spans="1:9" x14ac:dyDescent="0.3">
      <c r="A43" s="11" t="s">
        <v>46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445</v>
      </c>
      <c r="H43" s="3">
        <v>467</v>
      </c>
      <c r="I43" s="3">
        <v>420</v>
      </c>
    </row>
    <row r="44" spans="1:9" x14ac:dyDescent="0.3">
      <c r="A44" s="11" t="s">
        <v>12</v>
      </c>
      <c r="B44" s="3">
        <v>3951</v>
      </c>
      <c r="C44" s="3">
        <v>3037</v>
      </c>
      <c r="D44" s="3">
        <v>3011</v>
      </c>
      <c r="E44" s="3">
        <v>3269</v>
      </c>
      <c r="F44" s="3">
        <v>5010</v>
      </c>
      <c r="G44" s="3">
        <v>5184</v>
      </c>
      <c r="H44" s="3">
        <v>6063</v>
      </c>
      <c r="I44" s="3">
        <v>6220</v>
      </c>
    </row>
    <row r="45" spans="1:9" x14ac:dyDescent="0.3">
      <c r="A45" s="11" t="s">
        <v>47</v>
      </c>
      <c r="B45" s="3">
        <v>71</v>
      </c>
      <c r="C45" s="3">
        <v>85</v>
      </c>
      <c r="D45" s="3">
        <v>84</v>
      </c>
      <c r="E45" s="3">
        <v>150</v>
      </c>
      <c r="F45" s="3">
        <v>229</v>
      </c>
      <c r="G45" s="3">
        <v>156</v>
      </c>
      <c r="H45" s="3">
        <v>306</v>
      </c>
      <c r="I45" s="3">
        <v>222</v>
      </c>
    </row>
    <row r="46" spans="1:9" x14ac:dyDescent="0.3">
      <c r="A46" s="4" t="s">
        <v>13</v>
      </c>
      <c r="B46" s="5">
        <f t="shared" ref="B46:H46" si="8">+SUM(B40:B45)</f>
        <v>6334</v>
      </c>
      <c r="C46" s="5">
        <f t="shared" si="8"/>
        <v>5358</v>
      </c>
      <c r="D46" s="5">
        <f t="shared" si="8"/>
        <v>5474</v>
      </c>
      <c r="E46" s="5">
        <f t="shared" si="8"/>
        <v>6040</v>
      </c>
      <c r="F46" s="5">
        <f t="shared" si="8"/>
        <v>7866</v>
      </c>
      <c r="G46" s="5">
        <f t="shared" si="8"/>
        <v>8284</v>
      </c>
      <c r="H46" s="5">
        <f t="shared" si="8"/>
        <v>9674</v>
      </c>
      <c r="I46" s="5">
        <f>+SUM(I40:I45)</f>
        <v>10730</v>
      </c>
    </row>
    <row r="47" spans="1:9" x14ac:dyDescent="0.3">
      <c r="A47" s="2" t="s">
        <v>48</v>
      </c>
      <c r="B47" s="3">
        <v>1079</v>
      </c>
      <c r="C47" s="3">
        <v>1993</v>
      </c>
      <c r="D47" s="3">
        <v>3471</v>
      </c>
      <c r="E47" s="3">
        <v>3468</v>
      </c>
      <c r="F47" s="3">
        <v>3464</v>
      </c>
      <c r="G47" s="3">
        <v>9406</v>
      </c>
      <c r="H47" s="3">
        <v>9413</v>
      </c>
      <c r="I47" s="3">
        <v>8920</v>
      </c>
    </row>
    <row r="48" spans="1:9" x14ac:dyDescent="0.3">
      <c r="A48" s="2" t="s">
        <v>49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2913</v>
      </c>
      <c r="H48" s="3">
        <v>2931</v>
      </c>
      <c r="I48" s="3">
        <v>2777</v>
      </c>
    </row>
    <row r="49" spans="1:9" x14ac:dyDescent="0.3">
      <c r="A49" s="2" t="s">
        <v>50</v>
      </c>
      <c r="B49" s="3">
        <v>1480</v>
      </c>
      <c r="C49" s="3">
        <v>1770</v>
      </c>
      <c r="D49" s="3">
        <v>1907</v>
      </c>
      <c r="E49" s="3">
        <v>3216</v>
      </c>
      <c r="F49" s="3">
        <v>3347</v>
      </c>
      <c r="G49" s="3">
        <v>2684</v>
      </c>
      <c r="H49" s="3">
        <v>2955</v>
      </c>
      <c r="I49" s="3">
        <v>2613</v>
      </c>
    </row>
    <row r="50" spans="1:9" x14ac:dyDescent="0.3">
      <c r="A50" s="2" t="s">
        <v>51</v>
      </c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11" t="s">
        <v>52</v>
      </c>
      <c r="B51" s="3"/>
      <c r="C51" s="3"/>
      <c r="D51" s="3"/>
      <c r="E51" s="3"/>
      <c r="F51" s="3" t="s">
        <v>148</v>
      </c>
      <c r="G51" s="3" t="s">
        <v>148</v>
      </c>
      <c r="H51" s="3">
        <v>0</v>
      </c>
      <c r="I51" s="3">
        <v>0</v>
      </c>
    </row>
    <row r="52" spans="1:9" x14ac:dyDescent="0.3">
      <c r="A52" s="2" t="s">
        <v>53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1" t="s">
        <v>54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17" t="s">
        <v>55</v>
      </c>
      <c r="B54" s="3"/>
      <c r="C54" s="3"/>
      <c r="D54" s="3"/>
      <c r="E54" s="3"/>
      <c r="F54" s="3" t="s">
        <v>148</v>
      </c>
      <c r="G54" s="3" t="s">
        <v>148</v>
      </c>
      <c r="H54" s="3"/>
      <c r="I54" s="3"/>
    </row>
    <row r="55" spans="1:9" x14ac:dyDescent="0.3">
      <c r="A55" s="17" t="s">
        <v>56</v>
      </c>
      <c r="B55" s="3">
        <v>3</v>
      </c>
      <c r="C55" s="3">
        <v>3</v>
      </c>
      <c r="D55" s="3">
        <v>3</v>
      </c>
      <c r="E55" s="3">
        <v>3</v>
      </c>
      <c r="F55" s="3">
        <v>3</v>
      </c>
      <c r="G55" s="3">
        <v>3</v>
      </c>
      <c r="H55" s="3">
        <v>3</v>
      </c>
      <c r="I55" s="3">
        <v>3</v>
      </c>
    </row>
    <row r="56" spans="1:9" x14ac:dyDescent="0.3">
      <c r="A56" s="17" t="s">
        <v>57</v>
      </c>
      <c r="B56" s="3">
        <v>6773</v>
      </c>
      <c r="C56" s="3">
        <v>7786</v>
      </c>
      <c r="D56" s="3">
        <v>8638</v>
      </c>
      <c r="E56" s="3">
        <v>6384</v>
      </c>
      <c r="F56" s="3">
        <v>7163</v>
      </c>
      <c r="G56" s="3">
        <v>8299</v>
      </c>
      <c r="H56" s="3">
        <v>9965</v>
      </c>
      <c r="I56" s="3">
        <v>11484</v>
      </c>
    </row>
    <row r="57" spans="1:9" x14ac:dyDescent="0.3">
      <c r="A57" s="17" t="s">
        <v>58</v>
      </c>
      <c r="B57" s="3">
        <v>1246</v>
      </c>
      <c r="C57" s="3">
        <v>318</v>
      </c>
      <c r="D57" s="3">
        <v>-213</v>
      </c>
      <c r="E57" s="3">
        <v>-92</v>
      </c>
      <c r="F57" s="3">
        <v>231</v>
      </c>
      <c r="G57" s="3">
        <v>-56</v>
      </c>
      <c r="H57" s="3">
        <v>-380</v>
      </c>
      <c r="I57" s="3">
        <v>318</v>
      </c>
    </row>
    <row r="58" spans="1:9" x14ac:dyDescent="0.3">
      <c r="A58" s="17" t="s">
        <v>59</v>
      </c>
      <c r="B58" s="3">
        <v>4685</v>
      </c>
      <c r="C58" s="3">
        <v>4151</v>
      </c>
      <c r="D58" s="3">
        <v>3979</v>
      </c>
      <c r="E58" s="3">
        <v>3517</v>
      </c>
      <c r="F58" s="3">
        <v>1643</v>
      </c>
      <c r="G58" s="3">
        <v>-191</v>
      </c>
      <c r="H58" s="3">
        <v>3179</v>
      </c>
      <c r="I58" s="3">
        <v>3476</v>
      </c>
    </row>
    <row r="59" spans="1:9" x14ac:dyDescent="0.3">
      <c r="A59" s="4" t="s">
        <v>60</v>
      </c>
      <c r="B59" s="5">
        <f t="shared" ref="B59:H59" si="9">+SUM(B54:B58)</f>
        <v>12707</v>
      </c>
      <c r="C59" s="5">
        <f t="shared" si="9"/>
        <v>12258</v>
      </c>
      <c r="D59" s="5">
        <f t="shared" si="9"/>
        <v>12407</v>
      </c>
      <c r="E59" s="5">
        <f t="shared" si="9"/>
        <v>9812</v>
      </c>
      <c r="F59" s="5">
        <f t="shared" si="9"/>
        <v>9040</v>
      </c>
      <c r="G59" s="5">
        <f t="shared" si="9"/>
        <v>8055</v>
      </c>
      <c r="H59" s="5">
        <f t="shared" si="9"/>
        <v>12767</v>
      </c>
      <c r="I59" s="5">
        <f>+SUM(I54:I58)</f>
        <v>15281</v>
      </c>
    </row>
    <row r="60" spans="1:9" ht="15" thickBot="1" x14ac:dyDescent="0.35">
      <c r="A60" s="6" t="s">
        <v>61</v>
      </c>
      <c r="B60" s="7">
        <f t="shared" ref="B60:H60" si="10">+SUM(B46:B51)+B59</f>
        <v>21600</v>
      </c>
      <c r="C60" s="7">
        <f t="shared" si="10"/>
        <v>21379</v>
      </c>
      <c r="D60" s="7">
        <f t="shared" si="10"/>
        <v>23259</v>
      </c>
      <c r="E60" s="7">
        <f t="shared" si="10"/>
        <v>22536</v>
      </c>
      <c r="F60" s="7">
        <f t="shared" si="10"/>
        <v>23717</v>
      </c>
      <c r="G60" s="7">
        <f t="shared" si="10"/>
        <v>31342</v>
      </c>
      <c r="H60" s="7">
        <f t="shared" si="10"/>
        <v>37740</v>
      </c>
      <c r="I60" s="7">
        <f>+SUM(I46:I51)+I59</f>
        <v>40321</v>
      </c>
    </row>
    <row r="61" spans="1:9" s="12" customFormat="1" ht="15" thickTop="1" x14ac:dyDescent="0.3">
      <c r="A61" s="12" t="s">
        <v>3</v>
      </c>
      <c r="B61" s="13">
        <f t="shared" ref="B61:H61" si="11">+B60-B37</f>
        <v>0</v>
      </c>
      <c r="C61" s="13">
        <f t="shared" si="11"/>
        <v>0</v>
      </c>
      <c r="D61" s="13">
        <f t="shared" si="11"/>
        <v>0</v>
      </c>
      <c r="E61" s="13">
        <f t="shared" si="11"/>
        <v>0</v>
      </c>
      <c r="F61" s="13">
        <f t="shared" si="11"/>
        <v>0</v>
      </c>
      <c r="G61" s="13">
        <f t="shared" si="11"/>
        <v>0</v>
      </c>
      <c r="H61" s="13">
        <f t="shared" si="11"/>
        <v>0</v>
      </c>
      <c r="I61" s="13">
        <f>+I60-I37</f>
        <v>0</v>
      </c>
    </row>
    <row r="62" spans="1:9" x14ac:dyDescent="0.3">
      <c r="A62" s="14" t="s">
        <v>1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15</v>
      </c>
    </row>
    <row r="64" spans="1:9" x14ac:dyDescent="0.3">
      <c r="A64" s="1" t="s">
        <v>62</v>
      </c>
    </row>
    <row r="65" spans="1:9" s="1" customFormat="1" x14ac:dyDescent="0.3">
      <c r="A65" s="10" t="s">
        <v>63</v>
      </c>
      <c r="B65" s="9">
        <v>3273</v>
      </c>
      <c r="C65" s="9">
        <v>3760</v>
      </c>
      <c r="D65" s="9">
        <v>4240</v>
      </c>
      <c r="E65" s="9">
        <v>1933</v>
      </c>
      <c r="F65" s="9">
        <v>4029</v>
      </c>
      <c r="G65" s="9">
        <v>2539</v>
      </c>
      <c r="H65" s="9">
        <v>5727</v>
      </c>
      <c r="I65" s="9">
        <v>6046</v>
      </c>
    </row>
    <row r="66" spans="1:9" s="1" customFormat="1" x14ac:dyDescent="0.3">
      <c r="A66" s="2" t="s">
        <v>64</v>
      </c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11" t="s">
        <v>65</v>
      </c>
      <c r="B67" s="3">
        <v>606</v>
      </c>
      <c r="C67" s="3">
        <v>649</v>
      </c>
      <c r="D67" s="3">
        <v>706</v>
      </c>
      <c r="E67" s="3">
        <v>747</v>
      </c>
      <c r="F67" s="3">
        <v>705</v>
      </c>
      <c r="G67" s="3">
        <v>721</v>
      </c>
      <c r="H67" s="3">
        <v>744</v>
      </c>
      <c r="I67" s="3">
        <v>717</v>
      </c>
    </row>
    <row r="68" spans="1:9" x14ac:dyDescent="0.3">
      <c r="A68" s="11" t="s">
        <v>66</v>
      </c>
      <c r="B68" s="3">
        <v>-113</v>
      </c>
      <c r="C68" s="3">
        <v>-80</v>
      </c>
      <c r="D68" s="3">
        <v>-273</v>
      </c>
      <c r="E68" s="3">
        <v>647</v>
      </c>
      <c r="F68" s="3">
        <v>34</v>
      </c>
      <c r="G68" s="3">
        <v>-380</v>
      </c>
      <c r="H68" s="3">
        <v>-385</v>
      </c>
      <c r="I68" s="3">
        <v>-650</v>
      </c>
    </row>
    <row r="69" spans="1:9" x14ac:dyDescent="0.3">
      <c r="A69" s="11" t="s">
        <v>67</v>
      </c>
      <c r="B69" s="3">
        <v>191</v>
      </c>
      <c r="C69" s="3">
        <v>236</v>
      </c>
      <c r="D69" s="3">
        <v>215</v>
      </c>
      <c r="E69" s="3">
        <v>218</v>
      </c>
      <c r="F69" s="3">
        <v>325</v>
      </c>
      <c r="G69" s="3">
        <v>429</v>
      </c>
      <c r="H69" s="3">
        <v>611</v>
      </c>
      <c r="I69" s="3">
        <v>638</v>
      </c>
    </row>
    <row r="70" spans="1:9" x14ac:dyDescent="0.3">
      <c r="A70" s="11" t="s">
        <v>68</v>
      </c>
      <c r="B70" s="3">
        <v>43</v>
      </c>
      <c r="C70" s="3">
        <v>13</v>
      </c>
      <c r="D70" s="3">
        <v>10</v>
      </c>
      <c r="E70" s="3">
        <v>27</v>
      </c>
      <c r="F70" s="3">
        <v>15</v>
      </c>
      <c r="G70" s="3">
        <v>398</v>
      </c>
      <c r="H70" s="3">
        <v>53</v>
      </c>
      <c r="I70" s="3">
        <v>123</v>
      </c>
    </row>
    <row r="71" spans="1:9" x14ac:dyDescent="0.3">
      <c r="A71" s="11" t="s">
        <v>69</v>
      </c>
      <c r="B71" s="3">
        <v>424</v>
      </c>
      <c r="C71" s="3">
        <v>98</v>
      </c>
      <c r="D71" s="3">
        <v>-117</v>
      </c>
      <c r="E71" s="3">
        <v>-99</v>
      </c>
      <c r="F71" s="3">
        <v>233</v>
      </c>
      <c r="G71" s="3">
        <v>23</v>
      </c>
      <c r="H71" s="3">
        <v>-138</v>
      </c>
      <c r="I71" s="3">
        <v>-26</v>
      </c>
    </row>
    <row r="72" spans="1:9" x14ac:dyDescent="0.3">
      <c r="A72" s="2" t="s">
        <v>70</v>
      </c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11" t="s">
        <v>71</v>
      </c>
      <c r="B73" s="3">
        <v>-216</v>
      </c>
      <c r="C73" s="3">
        <v>60</v>
      </c>
      <c r="D73" s="3">
        <v>-426</v>
      </c>
      <c r="E73" s="3">
        <v>187</v>
      </c>
      <c r="F73" s="3">
        <v>-270</v>
      </c>
      <c r="G73" s="3">
        <v>1239</v>
      </c>
      <c r="H73" s="3">
        <v>-1606</v>
      </c>
      <c r="I73" s="3">
        <v>-504</v>
      </c>
    </row>
    <row r="74" spans="1:9" x14ac:dyDescent="0.3">
      <c r="A74" s="11" t="s">
        <v>72</v>
      </c>
      <c r="B74" s="3">
        <v>-621</v>
      </c>
      <c r="C74" s="3">
        <v>-590</v>
      </c>
      <c r="D74" s="3">
        <v>-231</v>
      </c>
      <c r="E74" s="3">
        <v>-255</v>
      </c>
      <c r="F74" s="3">
        <v>-490</v>
      </c>
      <c r="G74" s="3">
        <v>-1854</v>
      </c>
      <c r="H74" s="3">
        <v>507</v>
      </c>
      <c r="I74" s="3">
        <v>-1676</v>
      </c>
    </row>
    <row r="75" spans="1:9" x14ac:dyDescent="0.3">
      <c r="A75" s="11" t="s">
        <v>97</v>
      </c>
      <c r="B75" s="3">
        <v>-144</v>
      </c>
      <c r="C75" s="3">
        <v>-161</v>
      </c>
      <c r="D75" s="3">
        <v>-120</v>
      </c>
      <c r="E75" s="3">
        <v>35</v>
      </c>
      <c r="F75" s="3">
        <v>-203</v>
      </c>
      <c r="G75" s="3">
        <v>-654</v>
      </c>
      <c r="H75" s="3">
        <v>-182</v>
      </c>
      <c r="I75" s="3">
        <v>-845</v>
      </c>
    </row>
    <row r="76" spans="1:9" x14ac:dyDescent="0.3">
      <c r="A76" s="11" t="s">
        <v>96</v>
      </c>
      <c r="B76" s="3">
        <v>1237</v>
      </c>
      <c r="C76" s="3">
        <v>-889</v>
      </c>
      <c r="D76" s="3">
        <v>-364</v>
      </c>
      <c r="E76" s="3">
        <v>1515</v>
      </c>
      <c r="F76" s="3">
        <v>1525</v>
      </c>
      <c r="G76" s="3">
        <v>24</v>
      </c>
      <c r="H76" s="3">
        <v>1326</v>
      </c>
      <c r="I76" s="3">
        <v>1365</v>
      </c>
    </row>
    <row r="77" spans="1:9" x14ac:dyDescent="0.3">
      <c r="A77" s="22" t="s">
        <v>73</v>
      </c>
      <c r="B77" s="23">
        <f t="shared" ref="B77:H77" si="12">+SUM(B65:B76)</f>
        <v>4680</v>
      </c>
      <c r="C77" s="23">
        <f t="shared" si="12"/>
        <v>3096</v>
      </c>
      <c r="D77" s="23">
        <f t="shared" si="12"/>
        <v>3640</v>
      </c>
      <c r="E77" s="23">
        <f t="shared" si="12"/>
        <v>4955</v>
      </c>
      <c r="F77" s="23">
        <f t="shared" si="12"/>
        <v>5903</v>
      </c>
      <c r="G77" s="23">
        <f t="shared" si="12"/>
        <v>2485</v>
      </c>
      <c r="H77" s="23">
        <f t="shared" si="12"/>
        <v>6657</v>
      </c>
      <c r="I77" s="23">
        <f>+SUM(I65:I76)</f>
        <v>5188</v>
      </c>
    </row>
    <row r="78" spans="1:9" x14ac:dyDescent="0.3">
      <c r="A78" s="1" t="s">
        <v>74</v>
      </c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2" t="s">
        <v>75</v>
      </c>
      <c r="B79" s="3">
        <v>-4936</v>
      </c>
      <c r="C79" s="3">
        <v>-5367</v>
      </c>
      <c r="D79" s="3">
        <v>-5928</v>
      </c>
      <c r="E79" s="3">
        <v>-4783</v>
      </c>
      <c r="F79" s="3">
        <v>-2937</v>
      </c>
      <c r="G79" s="3">
        <v>-2426</v>
      </c>
      <c r="H79" s="3">
        <v>-9961</v>
      </c>
      <c r="I79" s="3">
        <v>-12913</v>
      </c>
    </row>
    <row r="80" spans="1:9" x14ac:dyDescent="0.3">
      <c r="A80" s="2" t="s">
        <v>76</v>
      </c>
      <c r="B80" s="3">
        <v>3655</v>
      </c>
      <c r="C80" s="3">
        <v>2924</v>
      </c>
      <c r="D80" s="3">
        <v>3623</v>
      </c>
      <c r="E80" s="3">
        <v>3613</v>
      </c>
      <c r="F80" s="3">
        <v>1715</v>
      </c>
      <c r="G80" s="3">
        <v>74</v>
      </c>
      <c r="H80" s="3">
        <v>4236</v>
      </c>
      <c r="I80" s="3">
        <v>8199</v>
      </c>
    </row>
    <row r="81" spans="1:9" x14ac:dyDescent="0.3">
      <c r="A81" s="2" t="s">
        <v>77</v>
      </c>
      <c r="B81" s="3">
        <v>2216</v>
      </c>
      <c r="C81" s="3">
        <v>2386</v>
      </c>
      <c r="D81" s="3">
        <v>2423</v>
      </c>
      <c r="E81" s="3">
        <v>2496</v>
      </c>
      <c r="F81" s="3">
        <v>2072</v>
      </c>
      <c r="G81" s="3">
        <v>2379</v>
      </c>
      <c r="H81" s="3">
        <v>2449</v>
      </c>
      <c r="I81" s="3">
        <v>3967</v>
      </c>
    </row>
    <row r="82" spans="1:9" x14ac:dyDescent="0.3">
      <c r="A82" s="2" t="s">
        <v>149</v>
      </c>
      <c r="B82" s="3">
        <v>-150</v>
      </c>
      <c r="C82" s="3">
        <v>150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</row>
    <row r="83" spans="1:9" x14ac:dyDescent="0.3">
      <c r="A83" s="2" t="s">
        <v>14</v>
      </c>
      <c r="B83" s="3">
        <v>-963</v>
      </c>
      <c r="C83" s="3">
        <v>-1143</v>
      </c>
      <c r="D83" s="3">
        <v>-1105</v>
      </c>
      <c r="E83" s="3">
        <v>-1028</v>
      </c>
      <c r="F83" s="3">
        <v>-1119</v>
      </c>
      <c r="G83" s="3">
        <v>-1086</v>
      </c>
      <c r="H83" s="3">
        <v>-695</v>
      </c>
      <c r="I83" s="3">
        <v>-758</v>
      </c>
    </row>
    <row r="84" spans="1:9" x14ac:dyDescent="0.3">
      <c r="A84" s="2" t="s">
        <v>150</v>
      </c>
      <c r="B84" s="3">
        <v>3</v>
      </c>
      <c r="C84" s="3">
        <v>10</v>
      </c>
      <c r="D84" s="3">
        <v>13</v>
      </c>
      <c r="E84" s="3">
        <v>0</v>
      </c>
      <c r="F84" s="3">
        <v>0</v>
      </c>
      <c r="G84" s="3">
        <v>0</v>
      </c>
      <c r="H84" s="3"/>
      <c r="I84" s="3"/>
    </row>
    <row r="85" spans="1:9" x14ac:dyDescent="0.3">
      <c r="A85" s="2" t="s">
        <v>78</v>
      </c>
      <c r="B85" s="3">
        <v>0</v>
      </c>
      <c r="C85" s="3">
        <v>6</v>
      </c>
      <c r="D85" s="3">
        <v>-34</v>
      </c>
      <c r="E85" s="3">
        <v>-22</v>
      </c>
      <c r="F85" s="3">
        <v>5</v>
      </c>
      <c r="G85" s="3">
        <v>31</v>
      </c>
      <c r="H85" s="3">
        <v>171</v>
      </c>
      <c r="I85" s="3">
        <v>-19</v>
      </c>
    </row>
    <row r="86" spans="1:9" x14ac:dyDescent="0.3">
      <c r="A86" s="24" t="s">
        <v>79</v>
      </c>
      <c r="B86" s="23">
        <f t="shared" ref="B86:H86" si="13">+SUM(B79:B85)</f>
        <v>-175</v>
      </c>
      <c r="C86" s="23">
        <f t="shared" si="13"/>
        <v>-1034</v>
      </c>
      <c r="D86" s="23">
        <f t="shared" si="13"/>
        <v>-1008</v>
      </c>
      <c r="E86" s="23">
        <f t="shared" si="13"/>
        <v>276</v>
      </c>
      <c r="F86" s="23">
        <f t="shared" si="13"/>
        <v>-264</v>
      </c>
      <c r="G86" s="23">
        <f t="shared" si="13"/>
        <v>-1028</v>
      </c>
      <c r="H86" s="23">
        <f t="shared" si="13"/>
        <v>-3800</v>
      </c>
      <c r="I86" s="23">
        <f>+SUM(I79:I85)</f>
        <v>-1524</v>
      </c>
    </row>
    <row r="87" spans="1:9" x14ac:dyDescent="0.3">
      <c r="A87" s="1" t="s">
        <v>80</v>
      </c>
      <c r="B87" s="3"/>
      <c r="C87" s="3"/>
      <c r="D87" s="3"/>
      <c r="E87" s="3"/>
      <c r="F87" s="3"/>
      <c r="G87" s="3"/>
      <c r="H87" s="3"/>
      <c r="I87" s="3"/>
    </row>
    <row r="88" spans="1:9" x14ac:dyDescent="0.3">
      <c r="A88" s="2" t="s">
        <v>81</v>
      </c>
      <c r="B88" s="3">
        <v>0</v>
      </c>
      <c r="C88" s="3">
        <v>981</v>
      </c>
      <c r="D88" s="3">
        <v>1482</v>
      </c>
      <c r="E88" s="3" t="s">
        <v>148</v>
      </c>
      <c r="F88" s="3" t="s">
        <v>148</v>
      </c>
      <c r="G88" s="3">
        <v>6134</v>
      </c>
      <c r="H88" s="3">
        <v>0</v>
      </c>
      <c r="I88" s="3">
        <v>0</v>
      </c>
    </row>
    <row r="89" spans="1:9" x14ac:dyDescent="0.3">
      <c r="A89" s="2" t="s">
        <v>151</v>
      </c>
      <c r="B89" s="3">
        <v>-7</v>
      </c>
      <c r="C89" s="3">
        <v>-106</v>
      </c>
      <c r="D89" s="3">
        <v>-44</v>
      </c>
      <c r="E89" s="3">
        <v>0</v>
      </c>
      <c r="F89" s="3">
        <v>0</v>
      </c>
      <c r="G89" s="3">
        <v>0</v>
      </c>
      <c r="H89" s="3"/>
      <c r="I89" s="3"/>
    </row>
    <row r="90" spans="1:9" x14ac:dyDescent="0.3">
      <c r="A90" s="2" t="s">
        <v>82</v>
      </c>
      <c r="B90" s="3">
        <v>-63</v>
      </c>
      <c r="C90" s="3">
        <v>-67</v>
      </c>
      <c r="D90" s="3">
        <v>327</v>
      </c>
      <c r="E90" s="3">
        <v>13</v>
      </c>
      <c r="F90" s="3">
        <v>-325</v>
      </c>
      <c r="G90" s="3">
        <v>49</v>
      </c>
      <c r="H90" s="3">
        <v>-52</v>
      </c>
      <c r="I90" s="3">
        <v>15</v>
      </c>
    </row>
    <row r="91" spans="1:9" x14ac:dyDescent="0.3">
      <c r="A91" s="2" t="s">
        <v>83</v>
      </c>
      <c r="B91" s="3">
        <v>-19</v>
      </c>
      <c r="C91" s="3">
        <v>-7</v>
      </c>
      <c r="D91" s="3">
        <v>-17</v>
      </c>
      <c r="E91" s="3">
        <v>0</v>
      </c>
      <c r="F91" s="3">
        <v>0</v>
      </c>
      <c r="G91" s="3">
        <v>0</v>
      </c>
      <c r="H91" s="3">
        <v>-197</v>
      </c>
      <c r="I91" s="3">
        <v>0</v>
      </c>
    </row>
    <row r="92" spans="1:9" x14ac:dyDescent="0.3">
      <c r="A92" s="2" t="s">
        <v>84</v>
      </c>
      <c r="B92" s="3">
        <v>514</v>
      </c>
      <c r="C92" s="3">
        <v>507</v>
      </c>
      <c r="D92" s="3">
        <v>489</v>
      </c>
      <c r="E92" s="3">
        <v>733</v>
      </c>
      <c r="F92" s="3">
        <v>700</v>
      </c>
      <c r="G92" s="3">
        <v>885</v>
      </c>
      <c r="H92" s="3">
        <v>1172</v>
      </c>
      <c r="I92" s="3">
        <v>1151</v>
      </c>
    </row>
    <row r="93" spans="1:9" x14ac:dyDescent="0.3">
      <c r="A93" s="2" t="s">
        <v>152</v>
      </c>
      <c r="B93" s="3">
        <v>218</v>
      </c>
      <c r="C93" s="3">
        <v>281</v>
      </c>
      <c r="D93" s="3">
        <v>177</v>
      </c>
      <c r="E93" s="3">
        <v>0</v>
      </c>
      <c r="F93" s="3">
        <v>0</v>
      </c>
      <c r="G93" s="3">
        <v>0</v>
      </c>
      <c r="H93" s="3"/>
      <c r="I93" s="3"/>
    </row>
    <row r="94" spans="1:9" x14ac:dyDescent="0.3">
      <c r="A94" s="2" t="s">
        <v>16</v>
      </c>
      <c r="B94" s="3">
        <v>-2534</v>
      </c>
      <c r="C94" s="3">
        <v>-3238</v>
      </c>
      <c r="D94" s="3">
        <v>-3223</v>
      </c>
      <c r="E94" s="3">
        <v>-4254</v>
      </c>
      <c r="F94" s="3">
        <v>-4286</v>
      </c>
      <c r="G94" s="3">
        <v>-3067</v>
      </c>
      <c r="H94" s="3">
        <v>-608</v>
      </c>
      <c r="I94" s="3">
        <v>-4014</v>
      </c>
    </row>
    <row r="95" spans="1:9" x14ac:dyDescent="0.3">
      <c r="A95" s="2" t="s">
        <v>85</v>
      </c>
      <c r="B95" s="3">
        <v>-899</v>
      </c>
      <c r="C95" s="3">
        <v>-1022</v>
      </c>
      <c r="D95" s="3">
        <v>-1133</v>
      </c>
      <c r="E95" s="3">
        <v>-1243</v>
      </c>
      <c r="F95" s="3">
        <v>-1332</v>
      </c>
      <c r="G95" s="3">
        <v>-1452</v>
      </c>
      <c r="H95" s="3">
        <v>-1638</v>
      </c>
      <c r="I95" s="3">
        <v>-1837</v>
      </c>
    </row>
    <row r="96" spans="1:9" x14ac:dyDescent="0.3">
      <c r="A96" s="2" t="s">
        <v>86</v>
      </c>
      <c r="B96" s="3">
        <v>0</v>
      </c>
      <c r="C96" s="3">
        <v>0</v>
      </c>
      <c r="D96" s="3">
        <v>0</v>
      </c>
      <c r="E96" s="3">
        <v>-84</v>
      </c>
      <c r="F96" s="3">
        <v>-50</v>
      </c>
      <c r="G96" s="3">
        <v>-58</v>
      </c>
      <c r="H96" s="3">
        <v>-136</v>
      </c>
      <c r="I96" s="3">
        <v>-151</v>
      </c>
    </row>
    <row r="97" spans="1:9" x14ac:dyDescent="0.3">
      <c r="A97" s="24" t="s">
        <v>87</v>
      </c>
      <c r="B97" s="23">
        <f t="shared" ref="B97:H97" si="14">+SUM(B88:B96)</f>
        <v>-2790</v>
      </c>
      <c r="C97" s="23">
        <f t="shared" si="14"/>
        <v>-2671</v>
      </c>
      <c r="D97" s="23">
        <f t="shared" si="14"/>
        <v>-1942</v>
      </c>
      <c r="E97" s="23">
        <f t="shared" si="14"/>
        <v>-4835</v>
      </c>
      <c r="F97" s="23">
        <f t="shared" si="14"/>
        <v>-5293</v>
      </c>
      <c r="G97" s="23">
        <f t="shared" si="14"/>
        <v>2491</v>
      </c>
      <c r="H97" s="23">
        <f t="shared" si="14"/>
        <v>-1459</v>
      </c>
      <c r="I97" s="23">
        <f>+SUM(I88:I96)</f>
        <v>-4836</v>
      </c>
    </row>
    <row r="98" spans="1:9" x14ac:dyDescent="0.3">
      <c r="A98" s="2" t="s">
        <v>88</v>
      </c>
      <c r="B98" s="3">
        <v>-83</v>
      </c>
      <c r="C98" s="3">
        <v>-105</v>
      </c>
      <c r="D98" s="3">
        <v>-20</v>
      </c>
      <c r="E98" s="3">
        <v>45</v>
      </c>
      <c r="F98" s="3">
        <v>-129</v>
      </c>
      <c r="G98" s="3">
        <v>-66</v>
      </c>
      <c r="H98" s="3">
        <v>143</v>
      </c>
      <c r="I98" s="3">
        <v>-143</v>
      </c>
    </row>
    <row r="99" spans="1:9" x14ac:dyDescent="0.3">
      <c r="A99" s="24" t="s">
        <v>89</v>
      </c>
      <c r="B99" s="23">
        <f t="shared" ref="B99:H99" si="15">+B77+B86+B97+B98</f>
        <v>1632</v>
      </c>
      <c r="C99" s="23">
        <f t="shared" si="15"/>
        <v>-714</v>
      </c>
      <c r="D99" s="23">
        <f t="shared" si="15"/>
        <v>670</v>
      </c>
      <c r="E99" s="23">
        <f t="shared" si="15"/>
        <v>441</v>
      </c>
      <c r="F99" s="23">
        <f t="shared" si="15"/>
        <v>217</v>
      </c>
      <c r="G99" s="23">
        <f t="shared" si="15"/>
        <v>3882</v>
      </c>
      <c r="H99" s="23">
        <f t="shared" si="15"/>
        <v>1541</v>
      </c>
      <c r="I99" s="23">
        <f>+I77+I86+I97+I98</f>
        <v>-1315</v>
      </c>
    </row>
    <row r="100" spans="1:9" x14ac:dyDescent="0.3">
      <c r="A100" t="s">
        <v>90</v>
      </c>
      <c r="B100" s="3">
        <v>2220</v>
      </c>
      <c r="C100" s="3">
        <v>3852</v>
      </c>
      <c r="D100" s="3">
        <v>3138</v>
      </c>
      <c r="E100" s="3">
        <v>3808</v>
      </c>
      <c r="F100" s="3">
        <v>4249</v>
      </c>
      <c r="G100" s="3">
        <v>4466</v>
      </c>
      <c r="H100" s="3">
        <v>8348</v>
      </c>
      <c r="I100" s="3">
        <v>9889</v>
      </c>
    </row>
    <row r="101" spans="1:9" ht="15" thickBot="1" x14ac:dyDescent="0.35">
      <c r="A101" s="6" t="s">
        <v>91</v>
      </c>
      <c r="B101" s="7">
        <v>3852</v>
      </c>
      <c r="C101" s="7">
        <v>3138</v>
      </c>
      <c r="D101" s="7">
        <v>3808</v>
      </c>
      <c r="E101" s="7">
        <v>4249</v>
      </c>
      <c r="F101" s="7">
        <v>4466</v>
      </c>
      <c r="G101" s="7">
        <v>8348</v>
      </c>
      <c r="H101" s="7">
        <v>9889</v>
      </c>
      <c r="I101" s="7">
        <v>8574</v>
      </c>
    </row>
    <row r="102" spans="1:9" s="12" customFormat="1" ht="15" thickTop="1" x14ac:dyDescent="0.3">
      <c r="A102" s="12" t="s">
        <v>19</v>
      </c>
      <c r="B102" s="13">
        <f t="shared" ref="B102:H102" si="16">+B101-B25</f>
        <v>0</v>
      </c>
      <c r="C102" s="13">
        <f t="shared" si="16"/>
        <v>0</v>
      </c>
      <c r="D102" s="13">
        <f t="shared" si="16"/>
        <v>0</v>
      </c>
      <c r="E102" s="13">
        <f t="shared" si="16"/>
        <v>0</v>
      </c>
      <c r="F102" s="13">
        <f t="shared" si="16"/>
        <v>0</v>
      </c>
      <c r="G102" s="13">
        <f t="shared" si="16"/>
        <v>0</v>
      </c>
      <c r="H102" s="13">
        <f t="shared" si="16"/>
        <v>0</v>
      </c>
      <c r="I102" s="13">
        <f>+I101-I25</f>
        <v>0</v>
      </c>
    </row>
    <row r="103" spans="1:9" x14ac:dyDescent="0.3">
      <c r="A103" t="s">
        <v>92</v>
      </c>
      <c r="B103" s="3"/>
      <c r="C103" s="3"/>
      <c r="D103" s="3"/>
      <c r="E103" s="3"/>
      <c r="F103" s="3"/>
      <c r="G103" s="3"/>
      <c r="H103" s="3"/>
      <c r="I103" s="3"/>
    </row>
    <row r="104" spans="1:9" x14ac:dyDescent="0.3">
      <c r="A104" s="2" t="s">
        <v>17</v>
      </c>
      <c r="B104" s="3"/>
      <c r="C104" s="3"/>
      <c r="D104" s="3"/>
      <c r="E104" s="3"/>
      <c r="F104" s="3"/>
      <c r="G104" s="3"/>
      <c r="H104" s="3"/>
      <c r="I104" s="3"/>
    </row>
    <row r="105" spans="1:9" x14ac:dyDescent="0.3">
      <c r="A105" s="11" t="s">
        <v>93</v>
      </c>
      <c r="B105" s="3">
        <v>53</v>
      </c>
      <c r="C105" s="3">
        <v>70</v>
      </c>
      <c r="D105" s="3">
        <v>98</v>
      </c>
      <c r="E105" s="3">
        <v>125</v>
      </c>
      <c r="F105" s="3">
        <v>153</v>
      </c>
      <c r="G105" s="3">
        <v>140</v>
      </c>
      <c r="H105" s="3">
        <v>293</v>
      </c>
      <c r="I105" s="3">
        <v>290</v>
      </c>
    </row>
    <row r="106" spans="1:9" x14ac:dyDescent="0.3">
      <c r="A106" s="11" t="s">
        <v>18</v>
      </c>
      <c r="B106" s="3">
        <v>1262</v>
      </c>
      <c r="C106" s="3">
        <v>748</v>
      </c>
      <c r="D106" s="3">
        <v>703</v>
      </c>
      <c r="E106" s="3">
        <v>529</v>
      </c>
      <c r="F106" s="3">
        <v>757</v>
      </c>
      <c r="G106" s="3">
        <v>1028</v>
      </c>
      <c r="H106" s="3">
        <v>1177</v>
      </c>
      <c r="I106" s="3">
        <v>1231</v>
      </c>
    </row>
    <row r="107" spans="1:9" x14ac:dyDescent="0.3">
      <c r="A107" s="11" t="s">
        <v>94</v>
      </c>
      <c r="B107" s="3">
        <v>206</v>
      </c>
      <c r="C107" s="3">
        <v>252</v>
      </c>
      <c r="D107" s="3">
        <v>266</v>
      </c>
      <c r="E107" s="3">
        <v>294</v>
      </c>
      <c r="F107" s="3">
        <v>160</v>
      </c>
      <c r="G107" s="3">
        <v>121</v>
      </c>
      <c r="H107" s="3">
        <v>179</v>
      </c>
      <c r="I107" s="3">
        <v>160</v>
      </c>
    </row>
    <row r="108" spans="1:9" x14ac:dyDescent="0.3">
      <c r="A108" s="11" t="s">
        <v>95</v>
      </c>
      <c r="B108" s="3">
        <v>240</v>
      </c>
      <c r="C108" s="3">
        <v>271</v>
      </c>
      <c r="D108" s="3">
        <v>300</v>
      </c>
      <c r="E108" s="3">
        <v>320</v>
      </c>
      <c r="F108" s="3">
        <v>347</v>
      </c>
      <c r="G108" s="3">
        <v>385</v>
      </c>
      <c r="H108" s="3">
        <v>438</v>
      </c>
      <c r="I108" s="3">
        <v>480</v>
      </c>
    </row>
    <row r="110" spans="1:9" x14ac:dyDescent="0.3">
      <c r="A110" s="14" t="s">
        <v>98</v>
      </c>
      <c r="B110" s="14"/>
      <c r="C110" s="14"/>
      <c r="D110" s="14"/>
      <c r="E110" s="14"/>
      <c r="F110" s="14"/>
      <c r="G110" s="14"/>
      <c r="H110" s="14"/>
      <c r="I110" s="14"/>
    </row>
    <row r="111" spans="1:9" x14ac:dyDescent="0.3">
      <c r="A111" s="25" t="s">
        <v>108</v>
      </c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2" t="s">
        <v>99</v>
      </c>
      <c r="B112" s="3">
        <f t="shared" ref="B112:H112" si="17">+SUM(B113:B115)</f>
        <v>13740</v>
      </c>
      <c r="C112" s="3">
        <f t="shared" si="17"/>
        <v>14764</v>
      </c>
      <c r="D112" s="3">
        <f t="shared" si="17"/>
        <v>15216</v>
      </c>
      <c r="E112" s="3">
        <f t="shared" si="17"/>
        <v>14855</v>
      </c>
      <c r="F112" s="3">
        <f t="shared" si="17"/>
        <v>15902</v>
      </c>
      <c r="G112" s="3">
        <f t="shared" si="17"/>
        <v>14484</v>
      </c>
      <c r="H112" s="3">
        <f t="shared" si="17"/>
        <v>17179</v>
      </c>
      <c r="I112" s="3">
        <f>+SUM(I113:I115)</f>
        <v>18353</v>
      </c>
    </row>
    <row r="113" spans="1:9" x14ac:dyDescent="0.3">
      <c r="A113" s="11" t="s">
        <v>112</v>
      </c>
      <c r="B113">
        <v>8506</v>
      </c>
      <c r="C113">
        <v>9299</v>
      </c>
      <c r="D113">
        <v>9684</v>
      </c>
      <c r="E113">
        <v>9322</v>
      </c>
      <c r="F113">
        <v>10045</v>
      </c>
      <c r="G113">
        <v>9329</v>
      </c>
      <c r="H113" s="8">
        <v>11644</v>
      </c>
      <c r="I113" s="8">
        <v>12228</v>
      </c>
    </row>
    <row r="114" spans="1:9" x14ac:dyDescent="0.3">
      <c r="A114" s="11" t="s">
        <v>113</v>
      </c>
      <c r="B114">
        <v>4410</v>
      </c>
      <c r="C114">
        <v>4746</v>
      </c>
      <c r="D114">
        <v>4886</v>
      </c>
      <c r="E114">
        <v>4938</v>
      </c>
      <c r="F114">
        <v>5260</v>
      </c>
      <c r="G114">
        <v>4639</v>
      </c>
      <c r="H114" s="8">
        <v>5028</v>
      </c>
      <c r="I114" s="8">
        <v>5492</v>
      </c>
    </row>
    <row r="115" spans="1:9" x14ac:dyDescent="0.3">
      <c r="A115" s="11" t="s">
        <v>114</v>
      </c>
      <c r="B115">
        <v>824</v>
      </c>
      <c r="C115">
        <v>719</v>
      </c>
      <c r="D115">
        <v>646</v>
      </c>
      <c r="E115">
        <v>595</v>
      </c>
      <c r="F115">
        <v>597</v>
      </c>
      <c r="G115">
        <v>516</v>
      </c>
      <c r="H115">
        <v>507</v>
      </c>
      <c r="I115">
        <v>633</v>
      </c>
    </row>
    <row r="116" spans="1:9" x14ac:dyDescent="0.3">
      <c r="A116" s="2" t="s">
        <v>100</v>
      </c>
      <c r="B116" s="3">
        <f t="shared" ref="B116" si="18">+SUM(B117:B119)</f>
        <v>11024</v>
      </c>
      <c r="C116" s="3">
        <f t="shared" ref="C116" si="19">+SUM(C117:C119)</f>
        <v>7568</v>
      </c>
      <c r="D116" s="3">
        <f t="shared" ref="D116" si="20">+SUM(D117:D119)</f>
        <v>7970</v>
      </c>
      <c r="E116" s="3">
        <f t="shared" ref="E116" si="21">+SUM(E117:E119)</f>
        <v>9242</v>
      </c>
      <c r="F116" s="3">
        <f t="shared" ref="F116" si="22">+SUM(F117:F119)</f>
        <v>9812</v>
      </c>
      <c r="G116" s="3">
        <f t="shared" ref="G116" si="23">+SUM(G117:G119)</f>
        <v>9347</v>
      </c>
      <c r="H116" s="3">
        <f t="shared" ref="H116" si="24">+SUM(H117:H119)</f>
        <v>11456</v>
      </c>
      <c r="I116" s="3">
        <f>+SUM(I117:I119)</f>
        <v>12479</v>
      </c>
    </row>
    <row r="117" spans="1:9" x14ac:dyDescent="0.3">
      <c r="A117" s="11" t="s">
        <v>112</v>
      </c>
      <c r="B117">
        <v>7344</v>
      </c>
      <c r="C117">
        <v>5043</v>
      </c>
      <c r="D117">
        <v>5192</v>
      </c>
      <c r="E117">
        <v>5875</v>
      </c>
      <c r="F117">
        <v>6293</v>
      </c>
      <c r="G117">
        <v>5892</v>
      </c>
      <c r="H117" s="8">
        <v>6970</v>
      </c>
      <c r="I117" s="8">
        <v>7388</v>
      </c>
    </row>
    <row r="118" spans="1:9" x14ac:dyDescent="0.3">
      <c r="A118" s="11" t="s">
        <v>113</v>
      </c>
      <c r="B118">
        <v>3072</v>
      </c>
      <c r="C118">
        <v>2149</v>
      </c>
      <c r="D118">
        <v>2395</v>
      </c>
      <c r="E118">
        <v>2940</v>
      </c>
      <c r="F118">
        <v>3087</v>
      </c>
      <c r="G118">
        <v>3053</v>
      </c>
      <c r="H118" s="8">
        <v>3996</v>
      </c>
      <c r="I118" s="8">
        <v>4527</v>
      </c>
    </row>
    <row r="119" spans="1:9" x14ac:dyDescent="0.3">
      <c r="A119" s="11" t="s">
        <v>114</v>
      </c>
      <c r="B119">
        <v>608</v>
      </c>
      <c r="C119">
        <v>376</v>
      </c>
      <c r="D119">
        <v>383</v>
      </c>
      <c r="E119">
        <v>427</v>
      </c>
      <c r="F119">
        <v>432</v>
      </c>
      <c r="G119">
        <v>402</v>
      </c>
      <c r="H119">
        <v>490</v>
      </c>
      <c r="I119">
        <v>564</v>
      </c>
    </row>
    <row r="120" spans="1:9" x14ac:dyDescent="0.3">
      <c r="A120" s="2" t="s">
        <v>101</v>
      </c>
      <c r="B120" s="3">
        <f t="shared" ref="B120" si="25">+SUM(B121:B123)</f>
        <v>3067</v>
      </c>
      <c r="C120" s="3">
        <f t="shared" ref="C120" si="26">+SUM(C121:C123)</f>
        <v>3785</v>
      </c>
      <c r="D120" s="3">
        <f t="shared" ref="D120" si="27">+SUM(D121:D123)</f>
        <v>4237</v>
      </c>
      <c r="E120" s="3">
        <f t="shared" ref="E120" si="28">+SUM(E121:E123)</f>
        <v>5134</v>
      </c>
      <c r="F120" s="3">
        <f t="shared" ref="F120" si="29">+SUM(F121:F123)</f>
        <v>6208</v>
      </c>
      <c r="G120" s="3">
        <f t="shared" ref="G120" si="30">+SUM(G121:G123)</f>
        <v>6679</v>
      </c>
      <c r="H120" s="3">
        <f t="shared" ref="H120" si="31">+SUM(H121:H123)</f>
        <v>8290</v>
      </c>
      <c r="I120" s="3">
        <f>+SUM(I121:I123)</f>
        <v>7547</v>
      </c>
    </row>
    <row r="121" spans="1:9" x14ac:dyDescent="0.3">
      <c r="A121" s="11" t="s">
        <v>112</v>
      </c>
      <c r="B121">
        <v>2016</v>
      </c>
      <c r="C121">
        <v>2599</v>
      </c>
      <c r="D121">
        <v>2920</v>
      </c>
      <c r="E121">
        <v>3496</v>
      </c>
      <c r="F121">
        <v>4262</v>
      </c>
      <c r="G121">
        <v>4635</v>
      </c>
      <c r="H121" s="8">
        <v>5748</v>
      </c>
      <c r="I121" s="8">
        <v>5416</v>
      </c>
    </row>
    <row r="122" spans="1:9" x14ac:dyDescent="0.3">
      <c r="A122" s="11" t="s">
        <v>113</v>
      </c>
      <c r="B122">
        <v>925</v>
      </c>
      <c r="C122">
        <v>1055</v>
      </c>
      <c r="D122">
        <v>1188</v>
      </c>
      <c r="E122">
        <v>1508</v>
      </c>
      <c r="F122">
        <v>1808</v>
      </c>
      <c r="G122">
        <v>1896</v>
      </c>
      <c r="H122" s="8">
        <v>2347</v>
      </c>
      <c r="I122" s="8">
        <v>1938</v>
      </c>
    </row>
    <row r="123" spans="1:9" x14ac:dyDescent="0.3">
      <c r="A123" s="11" t="s">
        <v>114</v>
      </c>
      <c r="B123">
        <v>126</v>
      </c>
      <c r="C123">
        <v>131</v>
      </c>
      <c r="D123">
        <v>129</v>
      </c>
      <c r="E123">
        <v>130</v>
      </c>
      <c r="F123">
        <v>138</v>
      </c>
      <c r="G123">
        <v>148</v>
      </c>
      <c r="H123">
        <v>195</v>
      </c>
      <c r="I123">
        <v>193</v>
      </c>
    </row>
    <row r="124" spans="1:9" x14ac:dyDescent="0.3">
      <c r="A124" s="2" t="s">
        <v>105</v>
      </c>
      <c r="B124" s="3">
        <f t="shared" ref="B124" si="32">+SUM(B125:B127)</f>
        <v>755</v>
      </c>
      <c r="C124" s="3">
        <f t="shared" ref="C124" si="33">+SUM(C125:C127)</f>
        <v>4317</v>
      </c>
      <c r="D124" s="3">
        <f t="shared" ref="D124" si="34">+SUM(D125:D127)</f>
        <v>4737</v>
      </c>
      <c r="E124" s="3">
        <f t="shared" ref="E124" si="35">+SUM(E125:E127)</f>
        <v>5166</v>
      </c>
      <c r="F124" s="3">
        <f t="shared" ref="F124" si="36">+SUM(F125:F127)</f>
        <v>5254</v>
      </c>
      <c r="G124" s="3">
        <f t="shared" ref="G124" si="37">+SUM(G125:G127)</f>
        <v>5028</v>
      </c>
      <c r="H124" s="3">
        <f t="shared" ref="H124" si="38">+SUM(H125:H127)</f>
        <v>5343</v>
      </c>
      <c r="I124" s="3">
        <f>+SUM(I125:I127)</f>
        <v>5955</v>
      </c>
    </row>
    <row r="125" spans="1:9" x14ac:dyDescent="0.3">
      <c r="A125" s="11" t="s">
        <v>112</v>
      </c>
      <c r="B125">
        <v>452</v>
      </c>
      <c r="C125">
        <v>2930</v>
      </c>
      <c r="D125">
        <v>3285</v>
      </c>
      <c r="E125">
        <v>3575</v>
      </c>
      <c r="F125">
        <v>3622</v>
      </c>
      <c r="G125">
        <v>3449</v>
      </c>
      <c r="H125" s="8">
        <v>3659</v>
      </c>
      <c r="I125" s="8">
        <v>4111</v>
      </c>
    </row>
    <row r="126" spans="1:9" x14ac:dyDescent="0.3">
      <c r="A126" s="11" t="s">
        <v>113</v>
      </c>
      <c r="B126">
        <v>230</v>
      </c>
      <c r="C126">
        <v>1117</v>
      </c>
      <c r="D126">
        <v>1185</v>
      </c>
      <c r="E126">
        <v>1347</v>
      </c>
      <c r="F126">
        <v>1395</v>
      </c>
      <c r="G126">
        <v>1365</v>
      </c>
      <c r="H126" s="8">
        <v>1494</v>
      </c>
      <c r="I126" s="8">
        <v>1610</v>
      </c>
    </row>
    <row r="127" spans="1:9" x14ac:dyDescent="0.3">
      <c r="A127" s="11" t="s">
        <v>114</v>
      </c>
      <c r="B127">
        <v>73</v>
      </c>
      <c r="C127">
        <v>270</v>
      </c>
      <c r="D127">
        <v>267</v>
      </c>
      <c r="E127">
        <v>244</v>
      </c>
      <c r="F127">
        <v>237</v>
      </c>
      <c r="G127">
        <v>214</v>
      </c>
      <c r="H127">
        <v>190</v>
      </c>
      <c r="I127">
        <v>234</v>
      </c>
    </row>
    <row r="128" spans="1:9" x14ac:dyDescent="0.3">
      <c r="A128" s="2" t="s">
        <v>106</v>
      </c>
      <c r="B128" s="3">
        <v>115</v>
      </c>
      <c r="C128" s="3">
        <v>73</v>
      </c>
      <c r="D128" s="3">
        <v>73</v>
      </c>
      <c r="E128" s="3">
        <v>88</v>
      </c>
      <c r="F128" s="3">
        <v>42</v>
      </c>
      <c r="G128" s="3">
        <v>30</v>
      </c>
      <c r="H128" s="3">
        <v>25</v>
      </c>
      <c r="I128" s="3">
        <v>102</v>
      </c>
    </row>
    <row r="129" spans="1:9" x14ac:dyDescent="0.3">
      <c r="A129" s="4" t="s">
        <v>102</v>
      </c>
      <c r="B129" s="5">
        <f t="shared" ref="B129:I129" si="39">+B112+B116+B120+B124+B128</f>
        <v>28701</v>
      </c>
      <c r="C129" s="5">
        <f t="shared" si="39"/>
        <v>30507</v>
      </c>
      <c r="D129" s="5">
        <f t="shared" si="39"/>
        <v>32233</v>
      </c>
      <c r="E129" s="5">
        <f t="shared" si="39"/>
        <v>34485</v>
      </c>
      <c r="F129" s="5">
        <f t="shared" si="39"/>
        <v>37218</v>
      </c>
      <c r="G129" s="5">
        <f t="shared" si="39"/>
        <v>35568</v>
      </c>
      <c r="H129" s="5">
        <f t="shared" si="39"/>
        <v>42293</v>
      </c>
      <c r="I129" s="5">
        <f t="shared" si="39"/>
        <v>44436</v>
      </c>
    </row>
    <row r="130" spans="1:9" x14ac:dyDescent="0.3">
      <c r="A130" s="2" t="s">
        <v>103</v>
      </c>
      <c r="B130" s="3">
        <v>1982</v>
      </c>
      <c r="C130" s="3">
        <v>1955</v>
      </c>
      <c r="D130" s="3">
        <v>2042</v>
      </c>
      <c r="E130" s="3">
        <v>1886</v>
      </c>
      <c r="F130" s="3">
        <v>1906</v>
      </c>
      <c r="G130" s="3">
        <v>1846</v>
      </c>
      <c r="H130" s="3">
        <v>2205</v>
      </c>
      <c r="I130" s="3">
        <v>2346</v>
      </c>
    </row>
    <row r="131" spans="1:9" x14ac:dyDescent="0.3">
      <c r="A131" s="11" t="s">
        <v>112</v>
      </c>
      <c r="B131" s="3"/>
      <c r="C131" s="3"/>
      <c r="D131" s="3"/>
      <c r="E131" s="3"/>
      <c r="F131" s="3">
        <v>1658</v>
      </c>
      <c r="G131" s="3">
        <v>1642</v>
      </c>
      <c r="H131" s="3">
        <v>1986</v>
      </c>
      <c r="I131" s="3">
        <v>2094</v>
      </c>
    </row>
    <row r="132" spans="1:9" x14ac:dyDescent="0.3">
      <c r="A132" s="11" t="s">
        <v>113</v>
      </c>
      <c r="B132" s="3"/>
      <c r="C132" s="3"/>
      <c r="D132" s="3"/>
      <c r="E132" s="3"/>
      <c r="F132" s="3">
        <v>118</v>
      </c>
      <c r="G132" s="3">
        <v>89</v>
      </c>
      <c r="H132" s="3">
        <v>104</v>
      </c>
      <c r="I132" s="3">
        <v>103</v>
      </c>
    </row>
    <row r="133" spans="1:9" x14ac:dyDescent="0.3">
      <c r="A133" s="11" t="s">
        <v>114</v>
      </c>
      <c r="B133" s="3"/>
      <c r="C133" s="3"/>
      <c r="D133" s="3"/>
      <c r="E133" s="3"/>
      <c r="F133" s="3">
        <v>24</v>
      </c>
      <c r="G133" s="3">
        <v>25</v>
      </c>
      <c r="H133" s="3">
        <v>29</v>
      </c>
      <c r="I133" s="3">
        <v>26</v>
      </c>
    </row>
    <row r="134" spans="1:9" x14ac:dyDescent="0.3">
      <c r="A134" s="11" t="s">
        <v>120</v>
      </c>
      <c r="B134" s="3"/>
      <c r="C134" s="3"/>
      <c r="D134" s="3"/>
      <c r="E134" s="3"/>
      <c r="F134" s="3">
        <v>106</v>
      </c>
      <c r="G134" s="3">
        <v>90</v>
      </c>
      <c r="H134" s="3">
        <v>86</v>
      </c>
      <c r="I134" s="3">
        <v>123</v>
      </c>
    </row>
    <row r="135" spans="1:9" x14ac:dyDescent="0.3">
      <c r="A135" s="2" t="s">
        <v>107</v>
      </c>
      <c r="B135" s="3">
        <v>-82</v>
      </c>
      <c r="C135" s="3">
        <v>-86</v>
      </c>
      <c r="D135" s="3">
        <v>75</v>
      </c>
      <c r="E135" s="3">
        <v>26</v>
      </c>
      <c r="F135" s="3">
        <v>-7</v>
      </c>
      <c r="G135" s="3">
        <v>-11</v>
      </c>
      <c r="H135" s="3">
        <v>40</v>
      </c>
      <c r="I135" s="3">
        <v>-72</v>
      </c>
    </row>
    <row r="136" spans="1:9" ht="15" thickBot="1" x14ac:dyDescent="0.35">
      <c r="A136" s="6" t="s">
        <v>104</v>
      </c>
      <c r="B136" s="7">
        <f t="shared" ref="B136:H136" si="40">+B129+B130+B135</f>
        <v>30601</v>
      </c>
      <c r="C136" s="7">
        <f t="shared" si="40"/>
        <v>32376</v>
      </c>
      <c r="D136" s="7">
        <f t="shared" si="40"/>
        <v>34350</v>
      </c>
      <c r="E136" s="7">
        <f t="shared" si="40"/>
        <v>36397</v>
      </c>
      <c r="F136" s="7">
        <f t="shared" si="40"/>
        <v>39117</v>
      </c>
      <c r="G136" s="7">
        <f t="shared" si="40"/>
        <v>37403</v>
      </c>
      <c r="H136" s="7">
        <f t="shared" si="40"/>
        <v>44538</v>
      </c>
      <c r="I136" s="7">
        <f>+I129+I130+I135</f>
        <v>46710</v>
      </c>
    </row>
    <row r="137" spans="1:9" s="12" customFormat="1" ht="15" thickTop="1" x14ac:dyDescent="0.3">
      <c r="A137" s="12" t="s">
        <v>110</v>
      </c>
      <c r="B137" s="13">
        <f>+I136-I2</f>
        <v>0</v>
      </c>
      <c r="C137" s="13">
        <f t="shared" ref="C137:G137" si="41">+C136-C2</f>
        <v>0</v>
      </c>
      <c r="D137" s="13">
        <f t="shared" si="41"/>
        <v>0</v>
      </c>
      <c r="E137" s="13">
        <f t="shared" si="41"/>
        <v>0</v>
      </c>
      <c r="F137" s="13">
        <f t="shared" si="41"/>
        <v>0</v>
      </c>
      <c r="G137" s="13">
        <f t="shared" si="41"/>
        <v>0</v>
      </c>
      <c r="H137" s="13">
        <f>+H136-H2</f>
        <v>0</v>
      </c>
    </row>
    <row r="138" spans="1:9" x14ac:dyDescent="0.3">
      <c r="A138" s="1" t="s">
        <v>109</v>
      </c>
    </row>
    <row r="139" spans="1:9" x14ac:dyDescent="0.3">
      <c r="A139" s="2" t="s">
        <v>99</v>
      </c>
      <c r="B139" s="3">
        <v>3645</v>
      </c>
      <c r="C139" s="3">
        <v>3763</v>
      </c>
      <c r="D139" s="3">
        <v>3875</v>
      </c>
      <c r="E139" s="3">
        <v>3600</v>
      </c>
      <c r="F139" s="3">
        <v>3925</v>
      </c>
      <c r="G139" s="3">
        <v>2899</v>
      </c>
      <c r="H139" s="3">
        <v>5089</v>
      </c>
      <c r="I139" s="3">
        <v>5114</v>
      </c>
    </row>
    <row r="140" spans="1:9" x14ac:dyDescent="0.3">
      <c r="A140" s="2" t="s">
        <v>100</v>
      </c>
      <c r="B140" s="3">
        <v>2342</v>
      </c>
      <c r="C140" s="3">
        <v>1787</v>
      </c>
      <c r="D140" s="3">
        <v>1507</v>
      </c>
      <c r="E140" s="3">
        <v>1587</v>
      </c>
      <c r="F140" s="3">
        <v>1995</v>
      </c>
      <c r="G140" s="3">
        <v>1541</v>
      </c>
      <c r="H140" s="3">
        <v>2435</v>
      </c>
      <c r="I140" s="3">
        <v>3293</v>
      </c>
    </row>
    <row r="141" spans="1:9" x14ac:dyDescent="0.3">
      <c r="A141" s="2" t="s">
        <v>101</v>
      </c>
      <c r="B141" s="3">
        <v>993</v>
      </c>
      <c r="C141" s="3">
        <v>1372</v>
      </c>
      <c r="D141" s="3">
        <v>1507</v>
      </c>
      <c r="E141" s="3">
        <v>1807</v>
      </c>
      <c r="F141" s="3">
        <v>2376</v>
      </c>
      <c r="G141" s="3">
        <v>2490</v>
      </c>
      <c r="H141" s="3">
        <v>3243</v>
      </c>
      <c r="I141" s="3">
        <v>2365</v>
      </c>
    </row>
    <row r="142" spans="1:9" x14ac:dyDescent="0.3">
      <c r="A142" s="2" t="s">
        <v>105</v>
      </c>
      <c r="B142" s="3">
        <v>100</v>
      </c>
      <c r="C142" s="3">
        <v>1002</v>
      </c>
      <c r="D142" s="3">
        <v>980</v>
      </c>
      <c r="E142" s="3">
        <v>1189</v>
      </c>
      <c r="F142" s="3">
        <v>1323</v>
      </c>
      <c r="G142" s="3">
        <v>1184</v>
      </c>
      <c r="H142" s="3">
        <v>1530</v>
      </c>
      <c r="I142" s="3">
        <v>1896</v>
      </c>
    </row>
    <row r="143" spans="1:9" x14ac:dyDescent="0.3">
      <c r="A143" s="2" t="s">
        <v>106</v>
      </c>
      <c r="B143" s="3">
        <v>-2267</v>
      </c>
      <c r="C143" s="3">
        <v>-2596</v>
      </c>
      <c r="D143" s="3">
        <v>-2677</v>
      </c>
      <c r="E143" s="3">
        <v>-2658</v>
      </c>
      <c r="F143" s="3">
        <v>-3262</v>
      </c>
      <c r="G143" s="3">
        <v>-3468</v>
      </c>
      <c r="H143" s="3">
        <v>-3656</v>
      </c>
      <c r="I143" s="3">
        <v>-4262</v>
      </c>
    </row>
    <row r="144" spans="1:9" x14ac:dyDescent="0.3">
      <c r="A144" s="4" t="s">
        <v>102</v>
      </c>
      <c r="B144" s="5">
        <f t="shared" ref="B144:I144" si="42">+SUM(B139:B143)</f>
        <v>4813</v>
      </c>
      <c r="C144" s="5">
        <f t="shared" si="42"/>
        <v>5328</v>
      </c>
      <c r="D144" s="5">
        <f t="shared" si="42"/>
        <v>5192</v>
      </c>
      <c r="E144" s="5">
        <f t="shared" si="42"/>
        <v>5525</v>
      </c>
      <c r="F144" s="5">
        <f t="shared" si="42"/>
        <v>6357</v>
      </c>
      <c r="G144" s="5">
        <f t="shared" si="42"/>
        <v>4646</v>
      </c>
      <c r="H144" s="5">
        <f t="shared" si="42"/>
        <v>8641</v>
      </c>
      <c r="I144" s="5">
        <f t="shared" si="42"/>
        <v>8406</v>
      </c>
    </row>
    <row r="145" spans="1:9" x14ac:dyDescent="0.3">
      <c r="A145" s="2" t="s">
        <v>103</v>
      </c>
      <c r="B145" s="3">
        <v>517</v>
      </c>
      <c r="C145" s="3">
        <v>487</v>
      </c>
      <c r="D145" s="3">
        <v>477</v>
      </c>
      <c r="E145" s="3">
        <v>310</v>
      </c>
      <c r="F145" s="3">
        <v>303</v>
      </c>
      <c r="G145" s="3">
        <v>297</v>
      </c>
      <c r="H145" s="3">
        <v>543</v>
      </c>
      <c r="I145" s="3">
        <v>669</v>
      </c>
    </row>
    <row r="146" spans="1:9" x14ac:dyDescent="0.3">
      <c r="A146" s="2" t="s">
        <v>107</v>
      </c>
      <c r="B146" s="3">
        <v>-1097</v>
      </c>
      <c r="C146" s="3">
        <v>-1173</v>
      </c>
      <c r="D146" s="3">
        <v>-724</v>
      </c>
      <c r="E146" s="3">
        <v>-1456</v>
      </c>
      <c r="F146" s="3">
        <v>-1810</v>
      </c>
      <c r="G146" s="3">
        <v>-1967</v>
      </c>
      <c r="H146" s="3">
        <v>-2261</v>
      </c>
      <c r="I146" s="3">
        <v>-2219</v>
      </c>
    </row>
    <row r="147" spans="1:9" ht="15" thickBot="1" x14ac:dyDescent="0.35">
      <c r="A147" s="6" t="s">
        <v>111</v>
      </c>
      <c r="B147" s="7">
        <f t="shared" ref="B147" si="43">+SUM(B144:B146)</f>
        <v>4233</v>
      </c>
      <c r="C147" s="7">
        <f t="shared" ref="C147" si="44">+SUM(C144:C146)</f>
        <v>4642</v>
      </c>
      <c r="D147" s="7">
        <f t="shared" ref="D147" si="45">+SUM(D144:D146)</f>
        <v>4945</v>
      </c>
      <c r="E147" s="7">
        <f t="shared" ref="E147" si="46">+SUM(E144:E146)</f>
        <v>4379</v>
      </c>
      <c r="F147" s="7">
        <f t="shared" ref="F147" si="47">+SUM(F144:F146)</f>
        <v>4850</v>
      </c>
      <c r="G147" s="7">
        <f t="shared" ref="G147" si="48">+SUM(G144:G146)</f>
        <v>2976</v>
      </c>
      <c r="H147" s="7">
        <f t="shared" ref="H147" si="49">+SUM(H144:H146)</f>
        <v>6923</v>
      </c>
      <c r="I147" s="7">
        <f>+SUM(I144:I146)</f>
        <v>6856</v>
      </c>
    </row>
    <row r="148" spans="1:9" s="12" customFormat="1" ht="15" thickTop="1" x14ac:dyDescent="0.3">
      <c r="A148" s="12" t="s">
        <v>110</v>
      </c>
      <c r="B148" s="13">
        <f t="shared" ref="B148:H148" si="50">+B147-B10-B8</f>
        <v>0</v>
      </c>
      <c r="C148" s="13">
        <f t="shared" si="50"/>
        <v>0</v>
      </c>
      <c r="D148" s="13">
        <f t="shared" si="50"/>
        <v>0</v>
      </c>
      <c r="E148" s="13">
        <f t="shared" si="50"/>
        <v>0</v>
      </c>
      <c r="F148" s="13">
        <f t="shared" si="50"/>
        <v>0</v>
      </c>
      <c r="G148" s="13">
        <f t="shared" si="50"/>
        <v>0</v>
      </c>
      <c r="H148" s="13">
        <f t="shared" si="50"/>
        <v>0</v>
      </c>
      <c r="I148" s="13">
        <f>+I147-I10-I8</f>
        <v>0</v>
      </c>
    </row>
    <row r="149" spans="1:9" x14ac:dyDescent="0.3">
      <c r="A149" s="1" t="s">
        <v>116</v>
      </c>
    </row>
    <row r="150" spans="1:9" x14ac:dyDescent="0.3">
      <c r="A150" s="2" t="s">
        <v>99</v>
      </c>
      <c r="B150" s="3">
        <v>632</v>
      </c>
      <c r="C150" s="3">
        <v>742</v>
      </c>
      <c r="D150" s="3">
        <v>819</v>
      </c>
      <c r="E150" s="3">
        <v>848</v>
      </c>
      <c r="F150" s="3">
        <v>814</v>
      </c>
      <c r="G150" s="3">
        <v>645</v>
      </c>
      <c r="H150" s="3">
        <v>617</v>
      </c>
      <c r="I150" s="3">
        <v>639</v>
      </c>
    </row>
    <row r="151" spans="1:9" x14ac:dyDescent="0.3">
      <c r="A151" s="2" t="s">
        <v>100</v>
      </c>
      <c r="B151" s="3">
        <v>601</v>
      </c>
      <c r="C151" s="3">
        <v>748</v>
      </c>
      <c r="D151" s="3">
        <v>709</v>
      </c>
      <c r="E151" s="3">
        <v>849</v>
      </c>
      <c r="F151" s="3">
        <v>929</v>
      </c>
      <c r="G151" s="3">
        <v>885</v>
      </c>
      <c r="H151" s="3">
        <v>982</v>
      </c>
      <c r="I151" s="3">
        <v>920</v>
      </c>
    </row>
    <row r="152" spans="1:9" x14ac:dyDescent="0.3">
      <c r="A152" s="2" t="s">
        <v>101</v>
      </c>
      <c r="B152" s="3">
        <v>254</v>
      </c>
      <c r="C152" s="3">
        <v>234</v>
      </c>
      <c r="D152" s="3">
        <v>225</v>
      </c>
      <c r="E152" s="3">
        <v>256</v>
      </c>
      <c r="F152" s="3">
        <v>237</v>
      </c>
      <c r="G152" s="3">
        <v>214</v>
      </c>
      <c r="H152" s="3">
        <v>288</v>
      </c>
      <c r="I152" s="3">
        <v>303</v>
      </c>
    </row>
    <row r="153" spans="1:9" x14ac:dyDescent="0.3">
      <c r="A153" s="2" t="s">
        <v>117</v>
      </c>
      <c r="B153" s="3">
        <v>205</v>
      </c>
      <c r="C153" s="3">
        <v>223</v>
      </c>
      <c r="D153" s="3">
        <v>340</v>
      </c>
      <c r="E153" s="3">
        <v>339</v>
      </c>
      <c r="F153" s="3">
        <v>326</v>
      </c>
      <c r="G153" s="3">
        <v>296</v>
      </c>
      <c r="H153" s="3">
        <v>304</v>
      </c>
      <c r="I153" s="3">
        <v>274</v>
      </c>
    </row>
    <row r="154" spans="1:9" x14ac:dyDescent="0.3">
      <c r="A154" s="2" t="s">
        <v>106</v>
      </c>
      <c r="B154" s="3">
        <v>484</v>
      </c>
      <c r="C154" s="3">
        <v>511</v>
      </c>
      <c r="D154" s="3">
        <v>533</v>
      </c>
      <c r="E154" s="3">
        <v>597</v>
      </c>
      <c r="F154" s="3">
        <v>665</v>
      </c>
      <c r="G154" s="3">
        <v>830</v>
      </c>
      <c r="H154" s="3">
        <v>780</v>
      </c>
      <c r="I154" s="3">
        <v>789</v>
      </c>
    </row>
    <row r="155" spans="1:9" x14ac:dyDescent="0.3">
      <c r="A155" s="4" t="s">
        <v>118</v>
      </c>
      <c r="B155" s="5">
        <f t="shared" ref="B155:I155" si="51">+SUM(B150:B154)</f>
        <v>2176</v>
      </c>
      <c r="C155" s="5">
        <f t="shared" si="51"/>
        <v>2458</v>
      </c>
      <c r="D155" s="5">
        <f t="shared" si="51"/>
        <v>2626</v>
      </c>
      <c r="E155" s="5">
        <f t="shared" si="51"/>
        <v>2889</v>
      </c>
      <c r="F155" s="5">
        <f t="shared" si="51"/>
        <v>2971</v>
      </c>
      <c r="G155" s="5">
        <f t="shared" si="51"/>
        <v>2870</v>
      </c>
      <c r="H155" s="5">
        <f t="shared" si="51"/>
        <v>2971</v>
      </c>
      <c r="I155" s="5">
        <f t="shared" si="51"/>
        <v>2925</v>
      </c>
    </row>
    <row r="156" spans="1:9" x14ac:dyDescent="0.3">
      <c r="A156" s="2" t="s">
        <v>103</v>
      </c>
      <c r="B156" s="3">
        <v>122</v>
      </c>
      <c r="C156" s="3">
        <v>125</v>
      </c>
      <c r="D156" s="3">
        <v>125</v>
      </c>
      <c r="E156" s="3">
        <v>115</v>
      </c>
      <c r="F156" s="3">
        <v>100</v>
      </c>
      <c r="G156" s="3">
        <v>80</v>
      </c>
      <c r="H156" s="3">
        <v>63</v>
      </c>
      <c r="I156" s="3">
        <v>49</v>
      </c>
    </row>
    <row r="157" spans="1:9" x14ac:dyDescent="0.3">
      <c r="A157" s="2" t="s">
        <v>107</v>
      </c>
      <c r="B157" s="3">
        <v>713</v>
      </c>
      <c r="C157" s="3">
        <v>937</v>
      </c>
      <c r="D157" s="3">
        <v>1238</v>
      </c>
      <c r="E157" s="3">
        <v>1450</v>
      </c>
      <c r="F157" s="3">
        <v>1673</v>
      </c>
      <c r="G157" s="3">
        <v>1916</v>
      </c>
      <c r="H157" s="3">
        <v>1870</v>
      </c>
      <c r="I157" s="3">
        <v>1817</v>
      </c>
    </row>
    <row r="158" spans="1:9" ht="15" thickBot="1" x14ac:dyDescent="0.35">
      <c r="A158" s="6" t="s">
        <v>119</v>
      </c>
      <c r="B158" s="7">
        <f t="shared" ref="B158:H158" si="52">+SUM(B155:B157)</f>
        <v>3011</v>
      </c>
      <c r="C158" s="7">
        <f t="shared" si="52"/>
        <v>3520</v>
      </c>
      <c r="D158" s="7">
        <f t="shared" si="52"/>
        <v>3989</v>
      </c>
      <c r="E158" s="7">
        <f t="shared" si="52"/>
        <v>4454</v>
      </c>
      <c r="F158" s="7">
        <f t="shared" si="52"/>
        <v>4744</v>
      </c>
      <c r="G158" s="7">
        <f t="shared" si="52"/>
        <v>4866</v>
      </c>
      <c r="H158" s="7">
        <f t="shared" si="52"/>
        <v>4904</v>
      </c>
      <c r="I158" s="7">
        <f>+SUM(I155:I157)</f>
        <v>4791</v>
      </c>
    </row>
    <row r="159" spans="1:9" ht="15" thickTop="1" x14ac:dyDescent="0.3">
      <c r="A159" s="12" t="s">
        <v>110</v>
      </c>
      <c r="B159" s="13">
        <f t="shared" ref="B159:H159" si="53">+B158-B32</f>
        <v>0</v>
      </c>
      <c r="C159" s="13">
        <f t="shared" si="53"/>
        <v>0</v>
      </c>
      <c r="D159" s="13">
        <f t="shared" si="53"/>
        <v>0</v>
      </c>
      <c r="E159" s="13">
        <f t="shared" si="53"/>
        <v>0</v>
      </c>
      <c r="F159" s="13">
        <f t="shared" si="53"/>
        <v>0</v>
      </c>
      <c r="G159" s="13">
        <f t="shared" si="53"/>
        <v>0</v>
      </c>
      <c r="H159" s="13">
        <f t="shared" si="53"/>
        <v>0</v>
      </c>
      <c r="I159" s="13">
        <f>+I158-I32</f>
        <v>0</v>
      </c>
    </row>
    <row r="160" spans="1:9" x14ac:dyDescent="0.3">
      <c r="A160" s="1" t="s">
        <v>121</v>
      </c>
    </row>
    <row r="161" spans="1:9" x14ac:dyDescent="0.3">
      <c r="A161" s="2" t="s">
        <v>99</v>
      </c>
      <c r="B161" s="3">
        <v>208</v>
      </c>
      <c r="C161" s="3">
        <v>242</v>
      </c>
      <c r="D161" s="3">
        <v>223</v>
      </c>
      <c r="E161" s="3">
        <v>196</v>
      </c>
      <c r="F161" s="3">
        <v>117</v>
      </c>
      <c r="G161" s="3">
        <v>110</v>
      </c>
      <c r="H161" s="3">
        <v>98</v>
      </c>
      <c r="I161" s="3">
        <v>146</v>
      </c>
    </row>
    <row r="162" spans="1:9" x14ac:dyDescent="0.3">
      <c r="A162" s="2" t="s">
        <v>100</v>
      </c>
      <c r="B162" s="3">
        <v>273</v>
      </c>
      <c r="C162" s="3">
        <v>234</v>
      </c>
      <c r="D162" s="3">
        <v>173</v>
      </c>
      <c r="E162" s="3">
        <v>240</v>
      </c>
      <c r="F162" s="3">
        <v>233</v>
      </c>
      <c r="G162" s="3">
        <v>139</v>
      </c>
      <c r="H162" s="3">
        <v>153</v>
      </c>
      <c r="I162" s="3">
        <v>197</v>
      </c>
    </row>
    <row r="163" spans="1:9" x14ac:dyDescent="0.3">
      <c r="A163" s="2" t="s">
        <v>101</v>
      </c>
      <c r="B163" s="3">
        <v>69</v>
      </c>
      <c r="C163" s="3">
        <v>44</v>
      </c>
      <c r="D163" s="3">
        <v>51</v>
      </c>
      <c r="E163" s="3">
        <v>76</v>
      </c>
      <c r="F163" s="3">
        <v>49</v>
      </c>
      <c r="G163" s="3">
        <v>28</v>
      </c>
      <c r="H163" s="3">
        <v>94</v>
      </c>
      <c r="I163" s="3">
        <v>78</v>
      </c>
    </row>
    <row r="164" spans="1:9" x14ac:dyDescent="0.3">
      <c r="A164" s="2" t="s">
        <v>117</v>
      </c>
      <c r="B164" s="3">
        <v>15</v>
      </c>
      <c r="C164" s="3">
        <v>62</v>
      </c>
      <c r="D164" s="3">
        <v>59</v>
      </c>
      <c r="E164" s="3">
        <v>49</v>
      </c>
      <c r="F164" s="3">
        <v>47</v>
      </c>
      <c r="G164" s="3">
        <v>41</v>
      </c>
      <c r="H164" s="3">
        <v>54</v>
      </c>
      <c r="I164" s="3">
        <v>56</v>
      </c>
    </row>
    <row r="165" spans="1:9" x14ac:dyDescent="0.3">
      <c r="A165" s="2" t="s">
        <v>106</v>
      </c>
      <c r="B165" s="3">
        <v>225</v>
      </c>
      <c r="C165" s="3">
        <v>258</v>
      </c>
      <c r="D165" s="3">
        <v>278</v>
      </c>
      <c r="E165" s="3">
        <v>286</v>
      </c>
      <c r="F165" s="3">
        <v>278</v>
      </c>
      <c r="G165" s="3">
        <v>438</v>
      </c>
      <c r="H165" s="3">
        <v>278</v>
      </c>
      <c r="I165" s="3">
        <v>222</v>
      </c>
    </row>
    <row r="166" spans="1:9" x14ac:dyDescent="0.3">
      <c r="A166" s="4" t="s">
        <v>118</v>
      </c>
      <c r="B166" s="5">
        <f t="shared" ref="B166:I166" si="54">+SUM(B161:B165)</f>
        <v>790</v>
      </c>
      <c r="C166" s="5">
        <f t="shared" si="54"/>
        <v>840</v>
      </c>
      <c r="D166" s="5">
        <f t="shared" si="54"/>
        <v>784</v>
      </c>
      <c r="E166" s="5">
        <f t="shared" si="54"/>
        <v>847</v>
      </c>
      <c r="F166" s="5">
        <f t="shared" si="54"/>
        <v>724</v>
      </c>
      <c r="G166" s="5">
        <f t="shared" si="54"/>
        <v>756</v>
      </c>
      <c r="H166" s="5">
        <f t="shared" si="54"/>
        <v>677</v>
      </c>
      <c r="I166" s="5">
        <f t="shared" si="54"/>
        <v>699</v>
      </c>
    </row>
    <row r="167" spans="1:9" x14ac:dyDescent="0.3">
      <c r="A167" s="2" t="s">
        <v>103</v>
      </c>
      <c r="B167" s="3">
        <v>69</v>
      </c>
      <c r="C167" s="3">
        <v>39</v>
      </c>
      <c r="D167" s="3">
        <v>30</v>
      </c>
      <c r="E167" s="3">
        <v>22</v>
      </c>
      <c r="F167" s="3">
        <v>18</v>
      </c>
      <c r="G167" s="3">
        <v>12</v>
      </c>
      <c r="H167" s="3">
        <v>7</v>
      </c>
      <c r="I167" s="3">
        <v>9</v>
      </c>
    </row>
    <row r="168" spans="1:9" x14ac:dyDescent="0.3">
      <c r="A168" s="2" t="s">
        <v>107</v>
      </c>
      <c r="B168" s="3">
        <v>104</v>
      </c>
      <c r="C168" s="3">
        <v>264</v>
      </c>
      <c r="D168" s="3">
        <v>291</v>
      </c>
      <c r="E168" s="3">
        <v>159</v>
      </c>
      <c r="F168" s="3">
        <v>377</v>
      </c>
      <c r="G168" s="3">
        <v>318</v>
      </c>
      <c r="H168" s="3">
        <v>11</v>
      </c>
      <c r="I168" s="3">
        <v>50</v>
      </c>
    </row>
    <row r="169" spans="1:9" ht="15" thickBot="1" x14ac:dyDescent="0.35">
      <c r="A169" s="6" t="s">
        <v>122</v>
      </c>
      <c r="B169" s="7">
        <f t="shared" ref="B169:H169" si="55">+SUM(B166:B168)</f>
        <v>963</v>
      </c>
      <c r="C169" s="7">
        <f t="shared" si="55"/>
        <v>1143</v>
      </c>
      <c r="D169" s="7">
        <f t="shared" si="55"/>
        <v>1105</v>
      </c>
      <c r="E169" s="7">
        <f t="shared" si="55"/>
        <v>1028</v>
      </c>
      <c r="F169" s="7">
        <f t="shared" si="55"/>
        <v>1119</v>
      </c>
      <c r="G169" s="7">
        <f t="shared" si="55"/>
        <v>1086</v>
      </c>
      <c r="H169" s="7">
        <f t="shared" si="55"/>
        <v>695</v>
      </c>
      <c r="I169" s="7">
        <f>+SUM(I166:I168)</f>
        <v>758</v>
      </c>
    </row>
    <row r="170" spans="1:9" ht="15" thickTop="1" x14ac:dyDescent="0.3">
      <c r="A170" s="12" t="s">
        <v>110</v>
      </c>
      <c r="B170" s="13">
        <f t="shared" ref="B170:H170" si="56">+B169+B83</f>
        <v>0</v>
      </c>
      <c r="C170" s="13">
        <f t="shared" si="56"/>
        <v>0</v>
      </c>
      <c r="D170" s="13">
        <f t="shared" si="56"/>
        <v>0</v>
      </c>
      <c r="E170" s="13">
        <f t="shared" si="56"/>
        <v>0</v>
      </c>
      <c r="F170" s="13">
        <f t="shared" si="56"/>
        <v>0</v>
      </c>
      <c r="G170" s="13">
        <f t="shared" si="56"/>
        <v>0</v>
      </c>
      <c r="H170" s="13">
        <f t="shared" si="56"/>
        <v>0</v>
      </c>
      <c r="I170" s="13">
        <f>+I169+I83</f>
        <v>0</v>
      </c>
    </row>
    <row r="171" spans="1:9" x14ac:dyDescent="0.3">
      <c r="A171" s="1" t="s">
        <v>123</v>
      </c>
    </row>
    <row r="172" spans="1:9" x14ac:dyDescent="0.3">
      <c r="A172" s="2" t="s">
        <v>99</v>
      </c>
      <c r="B172" s="3">
        <v>121</v>
      </c>
      <c r="C172" s="3">
        <v>133</v>
      </c>
      <c r="D172" s="3">
        <v>140</v>
      </c>
      <c r="E172" s="3">
        <v>160</v>
      </c>
      <c r="F172" s="3">
        <v>149</v>
      </c>
      <c r="G172" s="3">
        <v>148</v>
      </c>
      <c r="H172" s="3">
        <v>130</v>
      </c>
      <c r="I172" s="3">
        <v>124</v>
      </c>
    </row>
    <row r="173" spans="1:9" x14ac:dyDescent="0.3">
      <c r="A173" s="2" t="s">
        <v>100</v>
      </c>
      <c r="B173" s="3">
        <v>114</v>
      </c>
      <c r="C173" s="3">
        <v>85</v>
      </c>
      <c r="D173" s="3">
        <v>106</v>
      </c>
      <c r="E173" s="3">
        <v>116</v>
      </c>
      <c r="F173" s="3">
        <v>111</v>
      </c>
      <c r="G173" s="3">
        <v>132</v>
      </c>
      <c r="H173" s="3">
        <v>136</v>
      </c>
      <c r="I173" s="3">
        <v>134</v>
      </c>
    </row>
    <row r="174" spans="1:9" x14ac:dyDescent="0.3">
      <c r="A174" s="2" t="s">
        <v>101</v>
      </c>
      <c r="B174" s="3">
        <v>46</v>
      </c>
      <c r="C174" s="3">
        <v>48</v>
      </c>
      <c r="D174" s="3">
        <v>54</v>
      </c>
      <c r="E174" s="3">
        <v>56</v>
      </c>
      <c r="F174" s="3">
        <v>50</v>
      </c>
      <c r="G174" s="3">
        <v>44</v>
      </c>
      <c r="H174" s="3">
        <v>46</v>
      </c>
      <c r="I174" s="3">
        <v>41</v>
      </c>
    </row>
    <row r="175" spans="1:9" x14ac:dyDescent="0.3">
      <c r="A175" s="2" t="s">
        <v>105</v>
      </c>
      <c r="B175" s="3">
        <v>22</v>
      </c>
      <c r="C175" s="3">
        <v>42</v>
      </c>
      <c r="D175" s="3">
        <v>54</v>
      </c>
      <c r="E175" s="3">
        <v>55</v>
      </c>
      <c r="F175" s="3">
        <v>53</v>
      </c>
      <c r="G175" s="3">
        <v>46</v>
      </c>
      <c r="H175" s="3">
        <v>43</v>
      </c>
      <c r="I175" s="3">
        <v>42</v>
      </c>
    </row>
    <row r="176" spans="1:9" x14ac:dyDescent="0.3">
      <c r="A176" s="2" t="s">
        <v>106</v>
      </c>
      <c r="B176" s="3">
        <v>210</v>
      </c>
      <c r="C176" s="3">
        <v>230</v>
      </c>
      <c r="D176" s="3">
        <v>233</v>
      </c>
      <c r="E176" s="3">
        <v>217</v>
      </c>
      <c r="F176" s="3">
        <v>195</v>
      </c>
      <c r="G176" s="3">
        <v>214</v>
      </c>
      <c r="H176" s="3">
        <v>222</v>
      </c>
      <c r="I176" s="3">
        <v>220</v>
      </c>
    </row>
    <row r="177" spans="1:9" x14ac:dyDescent="0.3">
      <c r="A177" s="4" t="s">
        <v>118</v>
      </c>
      <c r="B177" s="5">
        <f t="shared" ref="B177:I177" si="57">+SUM(B172:B176)</f>
        <v>513</v>
      </c>
      <c r="C177" s="5">
        <v>538</v>
      </c>
      <c r="D177" s="5">
        <v>587</v>
      </c>
      <c r="E177" s="5">
        <v>604</v>
      </c>
      <c r="F177" s="5">
        <v>558</v>
      </c>
      <c r="G177" s="5">
        <v>584</v>
      </c>
      <c r="H177" s="5">
        <f t="shared" si="57"/>
        <v>577</v>
      </c>
      <c r="I177" s="5">
        <f t="shared" si="57"/>
        <v>561</v>
      </c>
    </row>
    <row r="178" spans="1:9" x14ac:dyDescent="0.3">
      <c r="A178" s="2" t="s">
        <v>103</v>
      </c>
      <c r="B178" s="3">
        <v>18</v>
      </c>
      <c r="C178" s="3">
        <v>27</v>
      </c>
      <c r="D178" s="3">
        <v>28</v>
      </c>
      <c r="E178" s="3">
        <v>33</v>
      </c>
      <c r="F178" s="3">
        <v>31</v>
      </c>
      <c r="G178" s="3">
        <v>25</v>
      </c>
      <c r="H178" s="3">
        <v>26</v>
      </c>
      <c r="I178" s="3">
        <v>22</v>
      </c>
    </row>
    <row r="179" spans="1:9" x14ac:dyDescent="0.3">
      <c r="A179" s="2" t="s">
        <v>107</v>
      </c>
      <c r="B179" s="3">
        <v>75</v>
      </c>
      <c r="C179" s="3">
        <v>84</v>
      </c>
      <c r="D179" s="3">
        <v>91</v>
      </c>
      <c r="E179" s="3">
        <v>110</v>
      </c>
      <c r="F179" s="3">
        <v>116</v>
      </c>
      <c r="G179" s="3">
        <v>112</v>
      </c>
      <c r="H179" s="3">
        <v>141</v>
      </c>
      <c r="I179" s="3">
        <v>134</v>
      </c>
    </row>
    <row r="180" spans="1:9" ht="15" thickBot="1" x14ac:dyDescent="0.35">
      <c r="A180" s="6" t="s">
        <v>124</v>
      </c>
      <c r="B180" s="7">
        <f t="shared" ref="B180:H180" si="58">+SUM(B177:B179)</f>
        <v>606</v>
      </c>
      <c r="C180" s="7">
        <v>649</v>
      </c>
      <c r="D180" s="7">
        <v>706</v>
      </c>
      <c r="E180" s="7">
        <v>747</v>
      </c>
      <c r="F180" s="7">
        <v>705</v>
      </c>
      <c r="G180" s="7">
        <v>721</v>
      </c>
      <c r="H180" s="7">
        <f t="shared" si="58"/>
        <v>744</v>
      </c>
      <c r="I180" s="7">
        <f>+SUM(I177:I179)</f>
        <v>717</v>
      </c>
    </row>
    <row r="181" spans="1:9" ht="15" thickTop="1" x14ac:dyDescent="0.3">
      <c r="A181" s="12" t="s">
        <v>110</v>
      </c>
      <c r="B181" s="13">
        <f t="shared" ref="B181:I181" si="59">+B180-B67</f>
        <v>0</v>
      </c>
      <c r="C181" s="13">
        <f t="shared" si="59"/>
        <v>0</v>
      </c>
      <c r="D181" s="13">
        <f t="shared" si="59"/>
        <v>0</v>
      </c>
      <c r="E181" s="13">
        <f t="shared" si="59"/>
        <v>0</v>
      </c>
      <c r="F181" s="13">
        <f t="shared" si="59"/>
        <v>0</v>
      </c>
      <c r="G181" s="13">
        <f t="shared" si="59"/>
        <v>0</v>
      </c>
      <c r="H181" s="13">
        <f t="shared" si="59"/>
        <v>0</v>
      </c>
      <c r="I181" s="13">
        <f t="shared" si="59"/>
        <v>0</v>
      </c>
    </row>
    <row r="182" spans="1:9" x14ac:dyDescent="0.3">
      <c r="A182" s="14" t="s">
        <v>125</v>
      </c>
      <c r="B182" s="14"/>
      <c r="C182" s="14"/>
      <c r="D182" s="14"/>
      <c r="E182" s="14"/>
      <c r="F182" s="14"/>
      <c r="G182" s="14"/>
      <c r="H182" s="14"/>
      <c r="I182" s="14"/>
    </row>
    <row r="183" spans="1:9" x14ac:dyDescent="0.3">
      <c r="A183" s="25" t="s">
        <v>126</v>
      </c>
    </row>
    <row r="184" spans="1:9" x14ac:dyDescent="0.3">
      <c r="A184" s="30" t="s">
        <v>99</v>
      </c>
      <c r="B184" s="31"/>
      <c r="C184" s="31">
        <f>(C112-B112)/B112</f>
        <v>7.4526928675400297E-2</v>
      </c>
      <c r="D184" s="31">
        <f t="shared" ref="D184:H185" si="60">(D112-C112)/C112</f>
        <v>3.061500948252506E-2</v>
      </c>
      <c r="E184" s="31">
        <f t="shared" si="60"/>
        <v>-2.3725026288117772E-2</v>
      </c>
      <c r="F184" s="31">
        <f t="shared" si="60"/>
        <v>7.0481319421070346E-2</v>
      </c>
      <c r="G184" s="31">
        <f t="shared" si="60"/>
        <v>-8.9171173437303478E-2</v>
      </c>
      <c r="H184" s="31">
        <f t="shared" si="60"/>
        <v>0.18606738470035902</v>
      </c>
      <c r="I184" s="31">
        <v>7.0000000000000007E-2</v>
      </c>
    </row>
    <row r="185" spans="1:9" x14ac:dyDescent="0.3">
      <c r="A185" s="28" t="s">
        <v>112</v>
      </c>
      <c r="B185" s="27"/>
      <c r="C185" s="27">
        <f>(C113-B113)/B113</f>
        <v>9.3228309428638606E-2</v>
      </c>
      <c r="D185" s="27">
        <f t="shared" si="60"/>
        <v>4.1402301322722872E-2</v>
      </c>
      <c r="E185" s="27">
        <f t="shared" si="60"/>
        <v>-3.7381247418422137E-2</v>
      </c>
      <c r="F185" s="27">
        <f t="shared" si="60"/>
        <v>7.7558463848959452E-2</v>
      </c>
      <c r="G185" s="27">
        <f t="shared" si="60"/>
        <v>-7.1279243404678949E-2</v>
      </c>
      <c r="H185" s="27">
        <f t="shared" si="60"/>
        <v>0.24815092721620752</v>
      </c>
      <c r="I185" s="27">
        <v>0.05</v>
      </c>
    </row>
    <row r="186" spans="1:9" x14ac:dyDescent="0.3">
      <c r="A186" s="28" t="s">
        <v>113</v>
      </c>
      <c r="B186" s="27"/>
      <c r="C186" s="27">
        <f t="shared" ref="C186:H200" si="61">(C114-B114)/B114</f>
        <v>7.6190476190476197E-2</v>
      </c>
      <c r="D186" s="27">
        <f t="shared" si="61"/>
        <v>2.9498525073746312E-2</v>
      </c>
      <c r="E186" s="27">
        <f t="shared" si="61"/>
        <v>1.0642652476463364E-2</v>
      </c>
      <c r="F186" s="27">
        <f t="shared" si="61"/>
        <v>6.5208586472255969E-2</v>
      </c>
      <c r="G186" s="27">
        <f t="shared" si="61"/>
        <v>-0.11806083650190113</v>
      </c>
      <c r="H186" s="27">
        <f t="shared" si="61"/>
        <v>8.3854278939426596E-2</v>
      </c>
      <c r="I186" s="27">
        <v>0.09</v>
      </c>
    </row>
    <row r="187" spans="1:9" x14ac:dyDescent="0.3">
      <c r="A187" s="28" t="s">
        <v>114</v>
      </c>
      <c r="B187" s="27"/>
      <c r="C187" s="27">
        <f t="shared" si="61"/>
        <v>-0.12742718446601942</v>
      </c>
      <c r="D187" s="27">
        <f t="shared" si="61"/>
        <v>-0.10152990264255911</v>
      </c>
      <c r="E187" s="27">
        <f t="shared" si="61"/>
        <v>-7.8947368421052627E-2</v>
      </c>
      <c r="F187" s="27">
        <f t="shared" si="61"/>
        <v>3.3613445378151263E-3</v>
      </c>
      <c r="G187" s="27">
        <f t="shared" si="61"/>
        <v>-0.135678391959799</v>
      </c>
      <c r="H187" s="27">
        <f t="shared" si="61"/>
        <v>-1.7441860465116279E-2</v>
      </c>
      <c r="I187" s="27">
        <v>0.25</v>
      </c>
    </row>
    <row r="188" spans="1:9" x14ac:dyDescent="0.3">
      <c r="A188" s="30" t="s">
        <v>100</v>
      </c>
      <c r="B188" s="31"/>
      <c r="C188" s="31">
        <f t="shared" si="61"/>
        <v>-0.31349782293178519</v>
      </c>
      <c r="D188" s="31">
        <f t="shared" si="61"/>
        <v>5.3118393234672302E-2</v>
      </c>
      <c r="E188" s="31">
        <f t="shared" si="61"/>
        <v>0.15959849435382686</v>
      </c>
      <c r="F188" s="31">
        <f t="shared" si="61"/>
        <v>6.1674962129409219E-2</v>
      </c>
      <c r="G188" s="31">
        <f t="shared" si="61"/>
        <v>-4.7390949857317573E-2</v>
      </c>
      <c r="H188" s="31">
        <f t="shared" si="61"/>
        <v>0.22563389322777361</v>
      </c>
      <c r="I188" s="31">
        <v>0.12</v>
      </c>
    </row>
    <row r="189" spans="1:9" x14ac:dyDescent="0.3">
      <c r="A189" s="28" t="s">
        <v>112</v>
      </c>
      <c r="B189" s="27"/>
      <c r="C189" s="27">
        <f t="shared" si="61"/>
        <v>-0.31331699346405228</v>
      </c>
      <c r="D189" s="27">
        <f t="shared" si="61"/>
        <v>2.9545905215149711E-2</v>
      </c>
      <c r="E189" s="27">
        <f t="shared" si="61"/>
        <v>0.13154853620955315</v>
      </c>
      <c r="F189" s="27">
        <f t="shared" si="61"/>
        <v>7.114893617021277E-2</v>
      </c>
      <c r="G189" s="27">
        <f t="shared" si="61"/>
        <v>-6.3721595423486418E-2</v>
      </c>
      <c r="H189" s="27">
        <f t="shared" si="61"/>
        <v>0.18295994568906992</v>
      </c>
      <c r="I189" s="27">
        <v>0.09</v>
      </c>
    </row>
    <row r="190" spans="1:9" x14ac:dyDescent="0.3">
      <c r="A190" s="28" t="s">
        <v>113</v>
      </c>
      <c r="B190" s="27"/>
      <c r="C190" s="27">
        <f t="shared" si="61"/>
        <v>-0.30045572916666669</v>
      </c>
      <c r="D190" s="27">
        <f t="shared" si="61"/>
        <v>0.11447184737087017</v>
      </c>
      <c r="E190" s="27">
        <f t="shared" si="61"/>
        <v>0.22755741127348644</v>
      </c>
      <c r="F190" s="27">
        <f t="shared" si="61"/>
        <v>0.05</v>
      </c>
      <c r="G190" s="27">
        <f t="shared" si="61"/>
        <v>-1.101392938127632E-2</v>
      </c>
      <c r="H190" s="27">
        <f t="shared" si="61"/>
        <v>0.30887651490337376</v>
      </c>
      <c r="I190" s="27">
        <v>0.16</v>
      </c>
    </row>
    <row r="191" spans="1:9" x14ac:dyDescent="0.3">
      <c r="A191" s="28" t="s">
        <v>114</v>
      </c>
      <c r="B191" s="27"/>
      <c r="C191" s="27">
        <f t="shared" si="61"/>
        <v>-0.38157894736842107</v>
      </c>
      <c r="D191" s="27">
        <f t="shared" si="61"/>
        <v>1.8617021276595744E-2</v>
      </c>
      <c r="E191" s="27">
        <f t="shared" si="61"/>
        <v>0.11488250652741515</v>
      </c>
      <c r="F191" s="27">
        <f t="shared" si="61"/>
        <v>1.1709601873536301E-2</v>
      </c>
      <c r="G191" s="27">
        <f t="shared" si="61"/>
        <v>-6.9444444444444448E-2</v>
      </c>
      <c r="H191" s="27">
        <f t="shared" si="61"/>
        <v>0.21890547263681592</v>
      </c>
      <c r="I191" s="27">
        <v>0.17</v>
      </c>
    </row>
    <row r="192" spans="1:9" x14ac:dyDescent="0.3">
      <c r="A192" s="30" t="s">
        <v>101</v>
      </c>
      <c r="B192" s="31"/>
      <c r="C192" s="31">
        <f t="shared" si="61"/>
        <v>0.23410498858819692</v>
      </c>
      <c r="D192" s="31">
        <f t="shared" si="61"/>
        <v>0.11941875825627477</v>
      </c>
      <c r="E192" s="31">
        <f t="shared" si="61"/>
        <v>0.21170639603493038</v>
      </c>
      <c r="F192" s="31">
        <f t="shared" si="61"/>
        <v>0.20919361121932217</v>
      </c>
      <c r="G192" s="31">
        <f t="shared" si="61"/>
        <v>7.5869845360824736E-2</v>
      </c>
      <c r="H192" s="31">
        <f t="shared" si="61"/>
        <v>0.24120377301991316</v>
      </c>
      <c r="I192" s="31">
        <v>-0.13</v>
      </c>
    </row>
    <row r="193" spans="1:9" x14ac:dyDescent="0.3">
      <c r="A193" s="28" t="s">
        <v>112</v>
      </c>
      <c r="B193" s="27"/>
      <c r="C193" s="27">
        <f t="shared" si="61"/>
        <v>0.28918650793650796</v>
      </c>
      <c r="D193" s="27">
        <f t="shared" si="61"/>
        <v>0.12350904193920739</v>
      </c>
      <c r="E193" s="27">
        <f t="shared" si="61"/>
        <v>0.19726027397260273</v>
      </c>
      <c r="F193" s="27">
        <f t="shared" si="61"/>
        <v>0.21910755148741418</v>
      </c>
      <c r="G193" s="27">
        <f t="shared" si="61"/>
        <v>8.7517597372125763E-2</v>
      </c>
      <c r="H193" s="27">
        <f t="shared" si="61"/>
        <v>0.24012944983818771</v>
      </c>
      <c r="I193" s="27">
        <v>-0.1</v>
      </c>
    </row>
    <row r="194" spans="1:9" x14ac:dyDescent="0.3">
      <c r="A194" s="28" t="s">
        <v>113</v>
      </c>
      <c r="B194" s="27"/>
      <c r="C194" s="27">
        <f t="shared" si="61"/>
        <v>0.14054054054054055</v>
      </c>
      <c r="D194" s="27">
        <f t="shared" si="61"/>
        <v>0.12606635071090047</v>
      </c>
      <c r="E194" s="27">
        <f t="shared" si="61"/>
        <v>0.26936026936026936</v>
      </c>
      <c r="F194" s="27">
        <f t="shared" si="61"/>
        <v>0.19893899204244031</v>
      </c>
      <c r="G194" s="27">
        <f t="shared" si="61"/>
        <v>4.8672566371681415E-2</v>
      </c>
      <c r="H194" s="27">
        <f t="shared" si="61"/>
        <v>0.2378691983122363</v>
      </c>
      <c r="I194" s="27">
        <v>-0.21</v>
      </c>
    </row>
    <row r="195" spans="1:9" x14ac:dyDescent="0.3">
      <c r="A195" s="28" t="s">
        <v>114</v>
      </c>
      <c r="B195" s="27"/>
      <c r="C195" s="27">
        <f t="shared" si="61"/>
        <v>3.968253968253968E-2</v>
      </c>
      <c r="D195" s="27">
        <f t="shared" si="61"/>
        <v>-1.5267175572519083E-2</v>
      </c>
      <c r="E195" s="27">
        <f t="shared" si="61"/>
        <v>7.7519379844961239E-3</v>
      </c>
      <c r="F195" s="27">
        <f t="shared" si="61"/>
        <v>6.1538461538461542E-2</v>
      </c>
      <c r="G195" s="27">
        <f t="shared" si="61"/>
        <v>7.2463768115942032E-2</v>
      </c>
      <c r="H195" s="27">
        <f t="shared" si="61"/>
        <v>0.31756756756756754</v>
      </c>
      <c r="I195" s="27">
        <v>-0.06</v>
      </c>
    </row>
    <row r="196" spans="1:9" x14ac:dyDescent="0.3">
      <c r="A196" s="30" t="s">
        <v>105</v>
      </c>
      <c r="B196" s="31"/>
      <c r="C196" s="31">
        <f t="shared" si="61"/>
        <v>4.717880794701987</v>
      </c>
      <c r="D196" s="31">
        <f t="shared" si="61"/>
        <v>9.7289784572619872E-2</v>
      </c>
      <c r="E196" s="31">
        <f t="shared" si="61"/>
        <v>9.0563647878404055E-2</v>
      </c>
      <c r="F196" s="31">
        <f t="shared" si="61"/>
        <v>1.7034456058846303E-2</v>
      </c>
      <c r="G196" s="31">
        <f t="shared" si="61"/>
        <v>-4.3014845831747243E-2</v>
      </c>
      <c r="H196" s="31">
        <f t="shared" si="61"/>
        <v>6.2649164677804292E-2</v>
      </c>
      <c r="I196" s="31">
        <v>0.16</v>
      </c>
    </row>
    <row r="197" spans="1:9" x14ac:dyDescent="0.3">
      <c r="A197" s="28" t="s">
        <v>112</v>
      </c>
      <c r="B197" s="27"/>
      <c r="C197" s="27">
        <f t="shared" si="61"/>
        <v>5.4823008849557526</v>
      </c>
      <c r="D197" s="27">
        <f t="shared" si="61"/>
        <v>0.12116040955631399</v>
      </c>
      <c r="E197" s="27">
        <f t="shared" si="61"/>
        <v>8.8280060882800604E-2</v>
      </c>
      <c r="F197" s="27">
        <f t="shared" si="61"/>
        <v>1.3146853146853148E-2</v>
      </c>
      <c r="G197" s="27">
        <f t="shared" si="61"/>
        <v>-4.7763666482606291E-2</v>
      </c>
      <c r="H197" s="27">
        <f t="shared" si="61"/>
        <v>6.0887213685126125E-2</v>
      </c>
      <c r="I197" s="27">
        <v>0.17</v>
      </c>
    </row>
    <row r="198" spans="1:9" x14ac:dyDescent="0.3">
      <c r="A198" s="28" t="s">
        <v>113</v>
      </c>
      <c r="B198" s="27"/>
      <c r="C198" s="27">
        <f t="shared" si="61"/>
        <v>3.8565217391304349</v>
      </c>
      <c r="D198" s="27">
        <f t="shared" si="61"/>
        <v>6.087735004476276E-2</v>
      </c>
      <c r="E198" s="27">
        <f t="shared" si="61"/>
        <v>0.13670886075949368</v>
      </c>
      <c r="F198" s="27">
        <f t="shared" si="61"/>
        <v>3.5634743875278395E-2</v>
      </c>
      <c r="G198" s="27">
        <f t="shared" si="61"/>
        <v>-2.1505376344086023E-2</v>
      </c>
      <c r="H198" s="27">
        <f t="shared" si="61"/>
        <v>9.4505494505494503E-2</v>
      </c>
      <c r="I198" s="27">
        <v>0.12</v>
      </c>
    </row>
    <row r="199" spans="1:9" x14ac:dyDescent="0.3">
      <c r="A199" s="28" t="s">
        <v>114</v>
      </c>
      <c r="B199" s="27"/>
      <c r="C199" s="27">
        <f t="shared" si="61"/>
        <v>2.6986301369863015</v>
      </c>
      <c r="D199" s="27">
        <f t="shared" si="61"/>
        <v>-1.1111111111111112E-2</v>
      </c>
      <c r="E199" s="27">
        <f t="shared" si="61"/>
        <v>-8.6142322097378279E-2</v>
      </c>
      <c r="F199" s="27">
        <f t="shared" si="61"/>
        <v>-2.8688524590163935E-2</v>
      </c>
      <c r="G199" s="27">
        <f t="shared" si="61"/>
        <v>-9.7046413502109699E-2</v>
      </c>
      <c r="H199" s="27">
        <f t="shared" si="61"/>
        <v>-0.11214953271028037</v>
      </c>
      <c r="I199" s="27">
        <v>0.28000000000000003</v>
      </c>
    </row>
    <row r="200" spans="1:9" x14ac:dyDescent="0.3">
      <c r="A200" s="30" t="s">
        <v>106</v>
      </c>
      <c r="B200" s="31"/>
      <c r="C200" s="31">
        <f t="shared" si="61"/>
        <v>-0.36521739130434783</v>
      </c>
      <c r="D200" s="31">
        <f t="shared" si="61"/>
        <v>0</v>
      </c>
      <c r="E200" s="31">
        <f t="shared" si="61"/>
        <v>0.20547945205479451</v>
      </c>
      <c r="F200" s="31">
        <f t="shared" si="61"/>
        <v>-0.52272727272727271</v>
      </c>
      <c r="G200" s="31">
        <f t="shared" si="61"/>
        <v>-0.2857142857142857</v>
      </c>
      <c r="H200" s="31">
        <f t="shared" si="61"/>
        <v>-0.16666666666666666</v>
      </c>
      <c r="I200" s="31">
        <v>3.02</v>
      </c>
    </row>
    <row r="201" spans="1:9" x14ac:dyDescent="0.3">
      <c r="A201" s="32" t="s">
        <v>102</v>
      </c>
      <c r="B201" s="34"/>
      <c r="C201" s="34"/>
      <c r="D201" s="34"/>
      <c r="E201" s="34"/>
      <c r="F201" s="34"/>
      <c r="G201" s="34"/>
      <c r="H201" s="34"/>
      <c r="I201" s="34">
        <v>0.06</v>
      </c>
    </row>
    <row r="202" spans="1:9" x14ac:dyDescent="0.3">
      <c r="A202" s="30" t="s">
        <v>103</v>
      </c>
      <c r="B202" s="31"/>
      <c r="C202" s="31">
        <f>(C130-B130)/B130</f>
        <v>-1.3622603430877902E-2</v>
      </c>
      <c r="D202" s="31">
        <f t="shared" ref="D202:H202" si="62">(D130-C130)/C130</f>
        <v>4.4501278772378514E-2</v>
      </c>
      <c r="E202" s="31">
        <f t="shared" si="62"/>
        <v>-7.6395690499510283E-2</v>
      </c>
      <c r="F202" s="31">
        <f t="shared" si="62"/>
        <v>1.0604453870625663E-2</v>
      </c>
      <c r="G202" s="31">
        <f t="shared" si="62"/>
        <v>-3.1479538300104928E-2</v>
      </c>
      <c r="H202" s="31">
        <f t="shared" si="62"/>
        <v>0.19447453954496208</v>
      </c>
      <c r="I202" s="31">
        <v>7.0000000000000007E-2</v>
      </c>
    </row>
    <row r="203" spans="1:9" x14ac:dyDescent="0.3">
      <c r="A203" s="28" t="s">
        <v>112</v>
      </c>
      <c r="B203" s="27"/>
      <c r="C203" s="27"/>
      <c r="D203" s="27"/>
      <c r="E203" s="27"/>
      <c r="F203" s="27">
        <v>0.05</v>
      </c>
      <c r="G203" s="27">
        <v>0.01</v>
      </c>
      <c r="H203" s="27">
        <v>0.17</v>
      </c>
      <c r="I203" s="27">
        <v>0.06</v>
      </c>
    </row>
    <row r="204" spans="1:9" x14ac:dyDescent="0.3">
      <c r="A204" s="28" t="s">
        <v>113</v>
      </c>
      <c r="B204" s="27"/>
      <c r="C204" s="27"/>
      <c r="D204" s="27"/>
      <c r="E204" s="27"/>
      <c r="F204" s="27">
        <v>-0.17</v>
      </c>
      <c r="G204" s="27">
        <v>-0.22</v>
      </c>
      <c r="H204" s="27">
        <v>0.13</v>
      </c>
      <c r="I204" s="27">
        <v>-0.03</v>
      </c>
    </row>
    <row r="205" spans="1:9" x14ac:dyDescent="0.3">
      <c r="A205" s="28" t="s">
        <v>114</v>
      </c>
      <c r="B205" s="27"/>
      <c r="C205" s="27"/>
      <c r="D205" s="27"/>
      <c r="E205" s="27"/>
      <c r="F205" s="27">
        <v>-0.13</v>
      </c>
      <c r="G205" s="27">
        <v>0.08</v>
      </c>
      <c r="H205" s="27">
        <v>0.14000000000000001</v>
      </c>
      <c r="I205" s="27">
        <v>-0.16</v>
      </c>
    </row>
    <row r="206" spans="1:9" x14ac:dyDescent="0.3">
      <c r="A206" s="28" t="s">
        <v>120</v>
      </c>
      <c r="B206" s="27"/>
      <c r="C206" s="27"/>
      <c r="D206" s="27"/>
      <c r="E206" s="27"/>
      <c r="F206" s="27"/>
      <c r="G206" s="27"/>
      <c r="H206" s="27"/>
      <c r="I206" s="27">
        <v>0.42</v>
      </c>
    </row>
    <row r="207" spans="1:9" x14ac:dyDescent="0.3">
      <c r="A207" s="26" t="s">
        <v>107</v>
      </c>
      <c r="B207" s="27"/>
      <c r="C207" s="27">
        <f>(C135-B135)/B135</f>
        <v>4.878048780487805E-2</v>
      </c>
      <c r="D207" s="27">
        <f t="shared" ref="D207:H207" si="63">(D135-C135)/C135</f>
        <v>-1.8720930232558139</v>
      </c>
      <c r="E207" s="27">
        <f t="shared" si="63"/>
        <v>-0.65333333333333332</v>
      </c>
      <c r="F207" s="27">
        <f t="shared" si="63"/>
        <v>-1.2692307692307692</v>
      </c>
      <c r="G207" s="27">
        <f t="shared" si="63"/>
        <v>0.5714285714285714</v>
      </c>
      <c r="H207" s="27">
        <f t="shared" si="63"/>
        <v>-4.6363636363636367</v>
      </c>
      <c r="I207" s="27">
        <v>0</v>
      </c>
    </row>
    <row r="208" spans="1:9" ht="15" thickBot="1" x14ac:dyDescent="0.35">
      <c r="A208" s="29" t="s">
        <v>104</v>
      </c>
      <c r="B208" s="33"/>
      <c r="C208" s="33"/>
      <c r="D208" s="33"/>
      <c r="E208" s="33"/>
      <c r="F208" s="33"/>
      <c r="G208" s="33"/>
      <c r="H208" s="33"/>
      <c r="I208" s="33">
        <v>0.06</v>
      </c>
    </row>
    <row r="209" ht="15" thickTop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opLeftCell="A49" workbookViewId="0">
      <selection activeCell="I3" sqref="I3:N3"/>
    </sheetView>
  </sheetViews>
  <sheetFormatPr defaultRowHeight="14.4" x14ac:dyDescent="0.3"/>
  <cols>
    <col min="1" max="1" width="48.77734375" customWidth="1"/>
    <col min="2" max="7" width="11.77734375" customWidth="1"/>
    <col min="8" max="8" width="13.33203125" customWidth="1"/>
    <col min="9" max="9" width="13.5546875" customWidth="1"/>
    <col min="10" max="14" width="11.77734375" customWidth="1"/>
  </cols>
  <sheetData>
    <row r="1" spans="1:15" ht="60" customHeight="1" x14ac:dyDescent="0.3">
      <c r="A1" s="15" t="s">
        <v>115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5">
        <f>+I1+1</f>
        <v>2023</v>
      </c>
      <c r="K1" s="35">
        <f t="shared" ref="K1:N1" si="1">+J1+1</f>
        <v>2024</v>
      </c>
      <c r="L1" s="35">
        <f t="shared" si="1"/>
        <v>2025</v>
      </c>
      <c r="M1" s="35">
        <f t="shared" si="1"/>
        <v>2026</v>
      </c>
      <c r="N1" s="35">
        <f t="shared" si="1"/>
        <v>2027</v>
      </c>
    </row>
    <row r="2" spans="1:15" x14ac:dyDescent="0.3">
      <c r="A2" s="36" t="s">
        <v>127</v>
      </c>
      <c r="B2" s="36"/>
      <c r="C2" s="36"/>
      <c r="D2" s="36"/>
      <c r="E2" s="36"/>
      <c r="F2" s="36"/>
      <c r="G2" s="36"/>
      <c r="H2" s="36"/>
      <c r="I2" s="36"/>
      <c r="J2" s="35"/>
      <c r="K2" s="35"/>
      <c r="L2" s="35"/>
      <c r="M2" s="35"/>
      <c r="N2" s="35"/>
    </row>
    <row r="3" spans="1:15" x14ac:dyDescent="0.3">
      <c r="A3" s="37" t="s">
        <v>138</v>
      </c>
      <c r="B3" s="9">
        <f t="shared" ref="B3:N3" si="2">SUM(B21,B52,B83,B114,B145,B164,B195)</f>
        <v>30601</v>
      </c>
      <c r="C3" s="9">
        <f t="shared" si="2"/>
        <v>32376</v>
      </c>
      <c r="D3" s="9">
        <f t="shared" si="2"/>
        <v>34350</v>
      </c>
      <c r="E3" s="9">
        <f t="shared" si="2"/>
        <v>36397</v>
      </c>
      <c r="F3" s="9">
        <f t="shared" si="2"/>
        <v>39117</v>
      </c>
      <c r="G3" s="9">
        <f t="shared" si="2"/>
        <v>37313</v>
      </c>
      <c r="H3" s="9">
        <f t="shared" si="2"/>
        <v>44452</v>
      </c>
      <c r="I3" s="9">
        <f t="shared" si="2"/>
        <v>46587</v>
      </c>
      <c r="J3" s="9">
        <f t="shared" si="2"/>
        <v>48823.176000000007</v>
      </c>
      <c r="K3" s="9">
        <f t="shared" si="2"/>
        <v>51166.688448000008</v>
      </c>
      <c r="L3" s="9">
        <f t="shared" si="2"/>
        <v>53622.689493503996</v>
      </c>
      <c r="M3" s="9">
        <f t="shared" si="2"/>
        <v>56196.578589192213</v>
      </c>
      <c r="N3" s="9">
        <f t="shared" si="2"/>
        <v>58894.014361473441</v>
      </c>
      <c r="O3" t="s">
        <v>141</v>
      </c>
    </row>
    <row r="4" spans="1:15" x14ac:dyDescent="0.3">
      <c r="A4" s="38" t="s">
        <v>128</v>
      </c>
      <c r="B4" s="43" t="str">
        <f t="shared" ref="B4:H4" si="3">+IFERROR(B3/A3-1,"nm")</f>
        <v>nm</v>
      </c>
      <c r="C4" s="43">
        <f t="shared" si="3"/>
        <v>5.8004640371229765E-2</v>
      </c>
      <c r="D4" s="43">
        <f t="shared" si="3"/>
        <v>6.0971089696071123E-2</v>
      </c>
      <c r="E4" s="43">
        <f t="shared" si="3"/>
        <v>5.95924308588065E-2</v>
      </c>
      <c r="F4" s="43">
        <f t="shared" si="3"/>
        <v>7.4731433909388079E-2</v>
      </c>
      <c r="G4" s="43">
        <f t="shared" si="3"/>
        <v>-4.6118056088145787E-2</v>
      </c>
      <c r="H4" s="43">
        <f t="shared" si="3"/>
        <v>0.19132741939806497</v>
      </c>
      <c r="I4" s="43">
        <f>+IFERROR(I3/H3-1,"nm")</f>
        <v>4.8029335013047847E-2</v>
      </c>
      <c r="J4" s="43">
        <f t="shared" ref="J4:N4" si="4">+IFERROR(J3/I3-1,"nm")</f>
        <v>4.8000000000000043E-2</v>
      </c>
      <c r="K4" s="43">
        <f t="shared" si="4"/>
        <v>4.8000000000000043E-2</v>
      </c>
      <c r="L4" s="43">
        <f t="shared" si="4"/>
        <v>4.7999999999999821E-2</v>
      </c>
      <c r="M4" s="43">
        <f t="shared" si="4"/>
        <v>4.8000000000000487E-2</v>
      </c>
      <c r="N4" s="43">
        <f t="shared" si="4"/>
        <v>4.8000000000000043E-2</v>
      </c>
    </row>
    <row r="5" spans="1:15" x14ac:dyDescent="0.3">
      <c r="A5" s="37" t="s">
        <v>129</v>
      </c>
      <c r="B5" s="44">
        <f t="shared" ref="B5:N5" si="5">SUM(B35,B66,B97,B128,B147,B178,B197)</f>
        <v>4839</v>
      </c>
      <c r="C5" s="44">
        <f t="shared" si="5"/>
        <v>5291</v>
      </c>
      <c r="D5" s="44">
        <f t="shared" si="5"/>
        <v>5651</v>
      </c>
      <c r="E5" s="44">
        <f t="shared" si="5"/>
        <v>5126</v>
      </c>
      <c r="F5" s="44">
        <f t="shared" si="5"/>
        <v>5555</v>
      </c>
      <c r="G5" s="44">
        <f t="shared" si="5"/>
        <v>3697</v>
      </c>
      <c r="H5" s="44">
        <f t="shared" si="5"/>
        <v>7667</v>
      </c>
      <c r="I5" s="44">
        <f>SUM(I35,I66,I97,I128,I147,I178,I197)</f>
        <v>7573</v>
      </c>
      <c r="J5" s="44">
        <f>SUM(J35,J66,J97,J128,J147,J178,J197)</f>
        <v>7936.5040000000008</v>
      </c>
      <c r="K5" s="44">
        <f t="shared" si="5"/>
        <v>8317.4561919999978</v>
      </c>
      <c r="L5" s="44">
        <f t="shared" si="5"/>
        <v>8716.6940892160001</v>
      </c>
      <c r="M5" s="44">
        <f t="shared" si="5"/>
        <v>9135.0954054983667</v>
      </c>
      <c r="N5" s="44">
        <f t="shared" si="5"/>
        <v>9573.5799849622908</v>
      </c>
      <c r="O5" t="s">
        <v>142</v>
      </c>
    </row>
    <row r="6" spans="1:15" x14ac:dyDescent="0.3">
      <c r="A6" s="38" t="s">
        <v>128</v>
      </c>
      <c r="B6" s="43" t="str">
        <f t="shared" ref="B6:H6" si="6">+IFERROR(B5/A5-1,"nm")</f>
        <v>nm</v>
      </c>
      <c r="C6" s="43">
        <f t="shared" si="6"/>
        <v>9.3407728869601137E-2</v>
      </c>
      <c r="D6" s="43">
        <f t="shared" si="6"/>
        <v>6.8040068040068125E-2</v>
      </c>
      <c r="E6" s="43">
        <f t="shared" si="6"/>
        <v>-9.2903910812245583E-2</v>
      </c>
      <c r="F6" s="43">
        <f t="shared" si="6"/>
        <v>8.3690987124463545E-2</v>
      </c>
      <c r="G6" s="43">
        <f t="shared" si="6"/>
        <v>-0.3344734473447345</v>
      </c>
      <c r="H6" s="43">
        <f t="shared" si="6"/>
        <v>1.0738436570192049</v>
      </c>
      <c r="I6" s="43">
        <f>+IFERROR(I5/H5-1,"nm")</f>
        <v>-1.2260336507108338E-2</v>
      </c>
      <c r="J6" s="43">
        <f t="shared" ref="J6:N6" si="7">+IFERROR(J5/I5-1,"nm")</f>
        <v>4.8000000000000043E-2</v>
      </c>
      <c r="K6" s="43">
        <f t="shared" si="7"/>
        <v>4.7999999999999599E-2</v>
      </c>
      <c r="L6" s="43">
        <f t="shared" si="7"/>
        <v>4.8000000000000265E-2</v>
      </c>
      <c r="M6" s="43">
        <f t="shared" si="7"/>
        <v>4.7999999999999821E-2</v>
      </c>
      <c r="N6" s="43">
        <f t="shared" si="7"/>
        <v>4.8000000000000265E-2</v>
      </c>
    </row>
    <row r="7" spans="1:15" x14ac:dyDescent="0.3">
      <c r="A7" s="38" t="s">
        <v>130</v>
      </c>
      <c r="B7" s="43">
        <f>+IFERROR(B5/B$3,"nm")</f>
        <v>0.15813208718669325</v>
      </c>
      <c r="C7" s="43">
        <f t="shared" ref="C7:I7" si="8">+IFERROR(C5/C$3,"nm")</f>
        <v>0.16342352359772672</v>
      </c>
      <c r="D7" s="43">
        <f t="shared" si="8"/>
        <v>0.16451237263464338</v>
      </c>
      <c r="E7" s="43">
        <f t="shared" si="8"/>
        <v>0.14083578316894249</v>
      </c>
      <c r="F7" s="43">
        <f t="shared" si="8"/>
        <v>0.14200986783240024</v>
      </c>
      <c r="G7" s="43">
        <f t="shared" si="8"/>
        <v>9.9080749336692309E-2</v>
      </c>
      <c r="H7" s="43">
        <f t="shared" si="8"/>
        <v>0.17247817870961937</v>
      </c>
      <c r="I7" s="43">
        <f t="shared" si="8"/>
        <v>0.16255607787580226</v>
      </c>
      <c r="J7" s="43">
        <f t="shared" ref="J7:N7" si="9">+IFERROR(J5/J$3,"nm")</f>
        <v>0.16255607787580226</v>
      </c>
      <c r="K7" s="43">
        <f t="shared" si="9"/>
        <v>0.1625560778758022</v>
      </c>
      <c r="L7" s="43">
        <f t="shared" si="9"/>
        <v>0.16255607787580229</v>
      </c>
      <c r="M7" s="43">
        <f t="shared" si="9"/>
        <v>0.16255607787580217</v>
      </c>
      <c r="N7" s="43">
        <f t="shared" si="9"/>
        <v>0.16255607787580223</v>
      </c>
    </row>
    <row r="8" spans="1:15" x14ac:dyDescent="0.3">
      <c r="A8" s="37" t="s">
        <v>131</v>
      </c>
      <c r="B8" s="44">
        <f t="shared" ref="B8:N8" si="10">SUM(B38,B69,B100,B131,B150,B178,B197)</f>
        <v>26</v>
      </c>
      <c r="C8" s="44">
        <f t="shared" si="10"/>
        <v>-37</v>
      </c>
      <c r="D8" s="44">
        <f t="shared" si="10"/>
        <v>459</v>
      </c>
      <c r="E8" s="44">
        <f t="shared" si="10"/>
        <v>-399</v>
      </c>
      <c r="F8" s="44">
        <f t="shared" si="10"/>
        <v>-802</v>
      </c>
      <c r="G8" s="44">
        <f t="shared" si="10"/>
        <v>-949</v>
      </c>
      <c r="H8" s="44">
        <f t="shared" si="10"/>
        <v>-974</v>
      </c>
      <c r="I8" s="44">
        <f t="shared" si="10"/>
        <v>-833</v>
      </c>
      <c r="J8" s="44">
        <f t="shared" si="10"/>
        <v>-872.98399999999992</v>
      </c>
      <c r="K8" s="44">
        <f t="shared" si="10"/>
        <v>-914.88723199999981</v>
      </c>
      <c r="L8" s="44">
        <f t="shared" si="10"/>
        <v>-958.80181913599995</v>
      </c>
      <c r="M8" s="44">
        <f t="shared" si="10"/>
        <v>-1004.8243064545277</v>
      </c>
      <c r="N8" s="44">
        <f t="shared" si="10"/>
        <v>-1053.0558731643453</v>
      </c>
      <c r="O8" t="s">
        <v>143</v>
      </c>
    </row>
    <row r="9" spans="1:15" x14ac:dyDescent="0.3">
      <c r="A9" s="38" t="s">
        <v>128</v>
      </c>
      <c r="B9" s="43" t="str">
        <f t="shared" ref="B9:H9" si="11">+IFERROR(B8/A8-1,"nm")</f>
        <v>nm</v>
      </c>
      <c r="C9" s="43">
        <f t="shared" si="11"/>
        <v>-2.4230769230769234</v>
      </c>
      <c r="D9" s="43">
        <f t="shared" si="11"/>
        <v>-13.405405405405405</v>
      </c>
      <c r="E9" s="43">
        <f t="shared" si="11"/>
        <v>-1.869281045751634</v>
      </c>
      <c r="F9" s="43">
        <f t="shared" si="11"/>
        <v>1.0100250626566418</v>
      </c>
      <c r="G9" s="43">
        <f t="shared" si="11"/>
        <v>0.18329177057356616</v>
      </c>
      <c r="H9" s="43">
        <f t="shared" si="11"/>
        <v>2.6343519494204326E-2</v>
      </c>
      <c r="I9" s="43">
        <f>+IFERROR(I8/H8-1,"nm")</f>
        <v>-0.14476386036960986</v>
      </c>
      <c r="J9" s="43">
        <f t="shared" ref="J9:N9" si="12">+IFERROR(J8/I8-1,"nm")</f>
        <v>4.7999999999999821E-2</v>
      </c>
      <c r="K9" s="43">
        <f t="shared" si="12"/>
        <v>4.7999999999999821E-2</v>
      </c>
      <c r="L9" s="43">
        <f t="shared" si="12"/>
        <v>4.8000000000000265E-2</v>
      </c>
      <c r="M9" s="43">
        <f t="shared" si="12"/>
        <v>4.7999999999999821E-2</v>
      </c>
      <c r="N9" s="43">
        <f t="shared" si="12"/>
        <v>4.8000000000000265E-2</v>
      </c>
    </row>
    <row r="10" spans="1:15" x14ac:dyDescent="0.3">
      <c r="A10" s="38" t="s">
        <v>132</v>
      </c>
      <c r="B10" s="43">
        <f>+IFERROR(B8/B$3,"nm")</f>
        <v>8.4964543642364625E-4</v>
      </c>
      <c r="C10" s="43">
        <f t="shared" ref="C10:I10" si="13">+IFERROR(C8/C$3,"nm")</f>
        <v>-1.1428218433407462E-3</v>
      </c>
      <c r="D10" s="43">
        <f t="shared" si="13"/>
        <v>1.3362445414847162E-2</v>
      </c>
      <c r="E10" s="43">
        <f t="shared" si="13"/>
        <v>-1.0962441959502156E-2</v>
      </c>
      <c r="F10" s="43">
        <f t="shared" si="13"/>
        <v>-2.0502594779763274E-2</v>
      </c>
      <c r="G10" s="43">
        <f t="shared" si="13"/>
        <v>-2.5433495028542332E-2</v>
      </c>
      <c r="H10" s="43">
        <f t="shared" si="13"/>
        <v>-2.191127508323585E-2</v>
      </c>
      <c r="I10" s="43">
        <f t="shared" si="13"/>
        <v>-1.7880524609869705E-2</v>
      </c>
      <c r="J10" s="43">
        <f t="shared" ref="J10:N10" si="14">+IFERROR(J8/J$3,"nm")</f>
        <v>-1.7880524609869702E-2</v>
      </c>
      <c r="K10" s="43">
        <f t="shared" si="14"/>
        <v>-1.7880524609869698E-2</v>
      </c>
      <c r="L10" s="43">
        <f t="shared" si="14"/>
        <v>-1.7880524609869705E-2</v>
      </c>
      <c r="M10" s="43">
        <f t="shared" si="14"/>
        <v>-1.7880524609869695E-2</v>
      </c>
      <c r="N10" s="43">
        <f t="shared" si="14"/>
        <v>-1.7880524609869698E-2</v>
      </c>
    </row>
    <row r="11" spans="1:15" x14ac:dyDescent="0.3">
      <c r="A11" s="37" t="s">
        <v>133</v>
      </c>
      <c r="B11" s="44">
        <f>B5-B8</f>
        <v>4813</v>
      </c>
      <c r="C11" s="44">
        <f t="shared" ref="C11:N11" si="15">C5-C8</f>
        <v>5328</v>
      </c>
      <c r="D11" s="44">
        <f t="shared" si="15"/>
        <v>5192</v>
      </c>
      <c r="E11" s="44">
        <f t="shared" si="15"/>
        <v>5525</v>
      </c>
      <c r="F11" s="44">
        <f t="shared" si="15"/>
        <v>6357</v>
      </c>
      <c r="G11" s="44">
        <f t="shared" si="15"/>
        <v>4646</v>
      </c>
      <c r="H11" s="44">
        <f t="shared" si="15"/>
        <v>8641</v>
      </c>
      <c r="I11" s="44">
        <f t="shared" si="15"/>
        <v>8406</v>
      </c>
      <c r="J11" s="44">
        <f>J5-J8</f>
        <v>8809.4880000000012</v>
      </c>
      <c r="K11" s="44">
        <f t="shared" si="15"/>
        <v>9232.343423999997</v>
      </c>
      <c r="L11" s="44">
        <f t="shared" si="15"/>
        <v>9675.4959083520007</v>
      </c>
      <c r="M11" s="44">
        <f t="shared" si="15"/>
        <v>10139.919711952894</v>
      </c>
      <c r="N11" s="44">
        <f t="shared" si="15"/>
        <v>10626.635858126636</v>
      </c>
      <c r="O11" t="s">
        <v>144</v>
      </c>
    </row>
    <row r="12" spans="1:15" x14ac:dyDescent="0.3">
      <c r="A12" s="38" t="s">
        <v>128</v>
      </c>
      <c r="B12" s="43" t="str">
        <f t="shared" ref="B12:H12" si="16">+IFERROR(B11/A11-1,"nm")</f>
        <v>nm</v>
      </c>
      <c r="C12" s="43">
        <f t="shared" si="16"/>
        <v>0.10700186993559102</v>
      </c>
      <c r="D12" s="43">
        <f t="shared" si="16"/>
        <v>-2.5525525525525561E-2</v>
      </c>
      <c r="E12" s="43">
        <f t="shared" si="16"/>
        <v>6.4137134052388189E-2</v>
      </c>
      <c r="F12" s="43">
        <f t="shared" si="16"/>
        <v>0.15058823529411769</v>
      </c>
      <c r="G12" s="43">
        <f t="shared" si="16"/>
        <v>-0.26915211577788267</v>
      </c>
      <c r="H12" s="43">
        <f t="shared" si="16"/>
        <v>0.85987946620749023</v>
      </c>
      <c r="I12" s="43">
        <f>+IFERROR(I11/H11-1,"nm")</f>
        <v>-2.7195926397407755E-2</v>
      </c>
      <c r="J12" s="43">
        <f t="shared" ref="J12:N12" si="17">+IFERROR(J11/I11-1,"nm")</f>
        <v>4.8000000000000043E-2</v>
      </c>
      <c r="K12" s="43">
        <f t="shared" si="17"/>
        <v>4.7999999999999599E-2</v>
      </c>
      <c r="L12" s="43">
        <f t="shared" si="17"/>
        <v>4.8000000000000487E-2</v>
      </c>
      <c r="M12" s="43">
        <f t="shared" si="17"/>
        <v>4.7999999999999821E-2</v>
      </c>
      <c r="N12" s="43">
        <f t="shared" si="17"/>
        <v>4.8000000000000265E-2</v>
      </c>
    </row>
    <row r="13" spans="1:15" x14ac:dyDescent="0.3">
      <c r="A13" s="38" t="s">
        <v>130</v>
      </c>
      <c r="B13" s="43">
        <f>+IFERROR(B11/B$3,"nm")</f>
        <v>0.15728244175026959</v>
      </c>
      <c r="C13" s="43">
        <f t="shared" ref="C13:I13" si="18">+IFERROR(C11/C$3,"nm")</f>
        <v>0.16456634544106746</v>
      </c>
      <c r="D13" s="43">
        <f t="shared" si="18"/>
        <v>0.15114992721979623</v>
      </c>
      <c r="E13" s="43">
        <f t="shared" si="18"/>
        <v>0.15179822512844465</v>
      </c>
      <c r="F13" s="43">
        <f t="shared" si="18"/>
        <v>0.16251246261216351</v>
      </c>
      <c r="G13" s="43">
        <f t="shared" si="18"/>
        <v>0.12451424436523463</v>
      </c>
      <c r="H13" s="43">
        <f t="shared" si="18"/>
        <v>0.19438945379285522</v>
      </c>
      <c r="I13" s="43">
        <f t="shared" si="18"/>
        <v>0.18043660248567198</v>
      </c>
      <c r="J13" s="43">
        <f t="shared" ref="J13:N13" si="19">+IFERROR(J11/J$3,"nm")</f>
        <v>0.18043660248567198</v>
      </c>
      <c r="K13" s="43">
        <f t="shared" si="19"/>
        <v>0.18043660248567189</v>
      </c>
      <c r="L13" s="43">
        <f t="shared" si="19"/>
        <v>0.180436602485672</v>
      </c>
      <c r="M13" s="43">
        <f t="shared" si="19"/>
        <v>0.18043660248567187</v>
      </c>
      <c r="N13" s="43">
        <f t="shared" si="19"/>
        <v>0.18043660248567192</v>
      </c>
    </row>
    <row r="14" spans="1:15" x14ac:dyDescent="0.3">
      <c r="A14" s="37" t="s">
        <v>134</v>
      </c>
      <c r="B14" s="44">
        <f t="shared" ref="B14:N14" si="20">SUM(B45,B76,B107,B138,B157,B188,B207)</f>
        <v>963</v>
      </c>
      <c r="C14" s="44">
        <f t="shared" si="20"/>
        <v>1143</v>
      </c>
      <c r="D14" s="44">
        <f t="shared" si="20"/>
        <v>1105</v>
      </c>
      <c r="E14" s="44">
        <f t="shared" si="20"/>
        <v>1028</v>
      </c>
      <c r="F14" s="44">
        <f t="shared" si="20"/>
        <v>1119</v>
      </c>
      <c r="G14" s="44">
        <f t="shared" si="20"/>
        <v>1086</v>
      </c>
      <c r="H14" s="44">
        <f t="shared" si="20"/>
        <v>695</v>
      </c>
      <c r="I14" s="44">
        <f t="shared" si="20"/>
        <v>758</v>
      </c>
      <c r="J14" s="44">
        <f t="shared" si="20"/>
        <v>728.30638086416388</v>
      </c>
      <c r="K14" s="44">
        <f t="shared" si="20"/>
        <v>763.26508714564386</v>
      </c>
      <c r="L14" s="44">
        <f t="shared" si="20"/>
        <v>799.90181132863472</v>
      </c>
      <c r="M14" s="44">
        <f t="shared" si="20"/>
        <v>838.29709827240913</v>
      </c>
      <c r="N14" s="44">
        <f t="shared" si="20"/>
        <v>878.53535898948473</v>
      </c>
      <c r="O14" t="s">
        <v>145</v>
      </c>
    </row>
    <row r="15" spans="1:15" x14ac:dyDescent="0.3">
      <c r="A15" s="38" t="s">
        <v>128</v>
      </c>
      <c r="B15" s="43" t="str">
        <f t="shared" ref="B15:H15" si="21">+IFERROR(B14/A14-1,"nm")</f>
        <v>nm</v>
      </c>
      <c r="C15" s="43">
        <f t="shared" si="21"/>
        <v>0.18691588785046731</v>
      </c>
      <c r="D15" s="43">
        <f t="shared" si="21"/>
        <v>-3.3245844269466307E-2</v>
      </c>
      <c r="E15" s="43">
        <f t="shared" si="21"/>
        <v>-6.9683257918552011E-2</v>
      </c>
      <c r="F15" s="43">
        <f t="shared" si="21"/>
        <v>8.8521400778210024E-2</v>
      </c>
      <c r="G15" s="43">
        <f t="shared" si="21"/>
        <v>-2.9490616621983934E-2</v>
      </c>
      <c r="H15" s="43">
        <f t="shared" si="21"/>
        <v>-0.36003683241252304</v>
      </c>
      <c r="I15" s="43">
        <f>+IFERROR(I14/H14-1,"nm")</f>
        <v>9.0647482014388547E-2</v>
      </c>
      <c r="J15" s="43">
        <f t="shared" ref="J15:N15" si="22">+IFERROR(J14/I14-1,"nm")</f>
        <v>-3.9173640020891964E-2</v>
      </c>
      <c r="K15" s="43">
        <f t="shared" si="22"/>
        <v>4.8000000000000043E-2</v>
      </c>
      <c r="L15" s="43">
        <f t="shared" si="22"/>
        <v>4.8000000000000043E-2</v>
      </c>
      <c r="M15" s="43">
        <f t="shared" si="22"/>
        <v>4.7999999999999821E-2</v>
      </c>
      <c r="N15" s="43">
        <f t="shared" si="22"/>
        <v>4.8000000000000043E-2</v>
      </c>
    </row>
    <row r="16" spans="1:15" x14ac:dyDescent="0.3">
      <c r="A16" s="38" t="s">
        <v>132</v>
      </c>
      <c r="B16" s="43">
        <f>+IFERROR(B14/B$3,"nm")</f>
        <v>3.146955981830659E-2</v>
      </c>
      <c r="C16" s="43">
        <f t="shared" ref="C16:I16" si="23">+IFERROR(C14/C$3,"nm")</f>
        <v>3.5303928836174947E-2</v>
      </c>
      <c r="D16" s="43">
        <f t="shared" si="23"/>
        <v>3.2168850072780204E-2</v>
      </c>
      <c r="E16" s="43">
        <f t="shared" si="23"/>
        <v>2.8244086051048164E-2</v>
      </c>
      <c r="F16" s="43">
        <f t="shared" si="23"/>
        <v>2.8606488227624818E-2</v>
      </c>
      <c r="G16" s="43">
        <f t="shared" si="23"/>
        <v>2.9105137619596388E-2</v>
      </c>
      <c r="H16" s="43">
        <f t="shared" si="23"/>
        <v>1.5634842076846935E-2</v>
      </c>
      <c r="I16" s="43">
        <f t="shared" si="23"/>
        <v>1.6270633438512889E-2</v>
      </c>
      <c r="J16" s="43">
        <f t="shared" ref="J16:N16" si="24">+IFERROR(J14/J$3,"nm")</f>
        <v>1.4917226623359443E-2</v>
      </c>
      <c r="K16" s="43">
        <f t="shared" si="24"/>
        <v>1.4917226623359444E-2</v>
      </c>
      <c r="L16" s="43">
        <f t="shared" si="24"/>
        <v>1.4917226623359448E-2</v>
      </c>
      <c r="M16" s="43">
        <f t="shared" si="24"/>
        <v>1.4917226623359439E-2</v>
      </c>
      <c r="N16" s="43">
        <f t="shared" si="24"/>
        <v>1.4917226623359439E-2</v>
      </c>
    </row>
    <row r="17" spans="1:15" x14ac:dyDescent="0.3">
      <c r="A17" s="9" t="s">
        <v>140</v>
      </c>
      <c r="B17" s="44">
        <f t="shared" ref="B17:N17" si="25">SUM(B48,B79,B110,B141,B160,B191,B210)</f>
        <v>3011</v>
      </c>
      <c r="C17" s="44">
        <f t="shared" si="25"/>
        <v>3520</v>
      </c>
      <c r="D17" s="44">
        <f t="shared" si="25"/>
        <v>3989</v>
      </c>
      <c r="E17" s="44">
        <f t="shared" si="25"/>
        <v>4454</v>
      </c>
      <c r="F17" s="44">
        <f t="shared" si="25"/>
        <v>4744</v>
      </c>
      <c r="G17" s="44">
        <f t="shared" si="25"/>
        <v>4866</v>
      </c>
      <c r="H17" s="44">
        <f t="shared" si="25"/>
        <v>4904</v>
      </c>
      <c r="I17" s="44">
        <f t="shared" si="25"/>
        <v>4791</v>
      </c>
      <c r="J17" s="44">
        <f t="shared" si="25"/>
        <v>5020.9679999999998</v>
      </c>
      <c r="K17" s="44">
        <f t="shared" si="25"/>
        <v>5261.9744639999999</v>
      </c>
      <c r="L17" s="44">
        <f t="shared" si="25"/>
        <v>5514.5492382720004</v>
      </c>
      <c r="M17" s="44">
        <f t="shared" si="25"/>
        <v>5779.2476017090576</v>
      </c>
      <c r="N17" s="44">
        <f t="shared" si="25"/>
        <v>6056.6514865910922</v>
      </c>
      <c r="O17" t="s">
        <v>146</v>
      </c>
    </row>
    <row r="18" spans="1:15" x14ac:dyDescent="0.3">
      <c r="A18" s="38" t="s">
        <v>128</v>
      </c>
      <c r="B18" s="43" t="str">
        <f t="shared" ref="B18:H18" si="26">+IFERROR(B17/A17-1,"nm")</f>
        <v>nm</v>
      </c>
      <c r="C18" s="43">
        <f t="shared" si="26"/>
        <v>0.16904682829624718</v>
      </c>
      <c r="D18" s="43">
        <f t="shared" si="26"/>
        <v>0.13323863636363642</v>
      </c>
      <c r="E18" s="43">
        <f t="shared" si="26"/>
        <v>0.11657056906492858</v>
      </c>
      <c r="F18" s="43">
        <f t="shared" si="26"/>
        <v>6.5110013471037176E-2</v>
      </c>
      <c r="G18" s="43">
        <f t="shared" si="26"/>
        <v>2.5716694772343951E-2</v>
      </c>
      <c r="H18" s="43">
        <f t="shared" si="26"/>
        <v>7.8092889436909285E-3</v>
      </c>
      <c r="I18" s="43">
        <f>+IFERROR(I17/H17-1,"nm")</f>
        <v>-2.3042414355628038E-2</v>
      </c>
      <c r="J18" s="43">
        <f t="shared" ref="J18:N18" si="27">+IFERROR(J17/I17-1,"nm")</f>
        <v>4.8000000000000043E-2</v>
      </c>
      <c r="K18" s="43">
        <f t="shared" si="27"/>
        <v>4.8000000000000043E-2</v>
      </c>
      <c r="L18" s="43">
        <f t="shared" si="27"/>
        <v>4.8000000000000043E-2</v>
      </c>
      <c r="M18" s="43">
        <f t="shared" si="27"/>
        <v>4.8000000000000265E-2</v>
      </c>
      <c r="N18" s="43">
        <f t="shared" si="27"/>
        <v>4.8000000000000043E-2</v>
      </c>
    </row>
    <row r="19" spans="1:15" x14ac:dyDescent="0.3">
      <c r="A19" s="38" t="s">
        <v>132</v>
      </c>
      <c r="B19" s="43">
        <f>+IFERROR(B17/B$3,"nm")</f>
        <v>9.8395477271984569E-2</v>
      </c>
      <c r="C19" s="43">
        <f t="shared" ref="C19:I19" si="28">+IFERROR(C17/C$3,"nm")</f>
        <v>0.10872251050160613</v>
      </c>
      <c r="D19" s="43">
        <f t="shared" si="28"/>
        <v>0.11612809315866085</v>
      </c>
      <c r="E19" s="43">
        <f t="shared" si="28"/>
        <v>0.12237272302662307</v>
      </c>
      <c r="F19" s="43">
        <f t="shared" si="28"/>
        <v>0.1212771940588491</v>
      </c>
      <c r="G19" s="43">
        <f t="shared" si="28"/>
        <v>0.130410312759628</v>
      </c>
      <c r="H19" s="43">
        <f t="shared" si="28"/>
        <v>0.11032124538828399</v>
      </c>
      <c r="I19" s="43">
        <f t="shared" si="28"/>
        <v>0.10283984802627343</v>
      </c>
      <c r="J19" s="43">
        <f t="shared" ref="J19:N19" si="29">+IFERROR(J17/J$3,"nm")</f>
        <v>0.10283984802627341</v>
      </c>
      <c r="K19" s="43">
        <f t="shared" si="29"/>
        <v>0.10283984802627341</v>
      </c>
      <c r="L19" s="43">
        <f t="shared" si="29"/>
        <v>0.10283984802627344</v>
      </c>
      <c r="M19" s="43">
        <f t="shared" si="29"/>
        <v>0.10283984802627341</v>
      </c>
      <c r="N19" s="43">
        <f t="shared" si="29"/>
        <v>0.10283984802627341</v>
      </c>
    </row>
    <row r="20" spans="1:15" x14ac:dyDescent="0.3">
      <c r="A20" s="39" t="str">
        <f>+Historicals!A112</f>
        <v>North America</v>
      </c>
      <c r="B20" s="39"/>
      <c r="C20" s="39"/>
      <c r="D20" s="39"/>
      <c r="E20" s="39"/>
      <c r="F20" s="39"/>
      <c r="G20" s="39"/>
      <c r="H20" s="39"/>
      <c r="I20" s="39"/>
      <c r="J20" s="35"/>
      <c r="K20" s="35"/>
      <c r="L20" s="35"/>
      <c r="M20" s="35"/>
      <c r="N20" s="35"/>
    </row>
    <row r="21" spans="1:15" x14ac:dyDescent="0.3">
      <c r="A21" s="9" t="s">
        <v>135</v>
      </c>
      <c r="B21" s="9">
        <f>+Historicals!B112</f>
        <v>13740</v>
      </c>
      <c r="C21" s="9">
        <f>+Historicals!C112</f>
        <v>14764</v>
      </c>
      <c r="D21" s="9">
        <f>+Historicals!D112</f>
        <v>15216</v>
      </c>
      <c r="E21" s="9">
        <f>+Historicals!E112</f>
        <v>14855</v>
      </c>
      <c r="F21" s="9">
        <f>+Historicals!F112</f>
        <v>15902</v>
      </c>
      <c r="G21" s="9">
        <f>+Historicals!G112</f>
        <v>14484</v>
      </c>
      <c r="H21" s="9">
        <f>+Historicals!H112</f>
        <v>17179</v>
      </c>
      <c r="I21" s="9">
        <f>+Historicals!I112</f>
        <v>18353</v>
      </c>
      <c r="J21" s="9">
        <f>+SUM(J23+J27+J31)</f>
        <v>19233.944000000003</v>
      </c>
      <c r="K21" s="9">
        <f>+SUM(K23+K27+K31)</f>
        <v>20157.173312000003</v>
      </c>
      <c r="L21" s="9">
        <f t="shared" ref="L21:N21" si="30">+SUM(L23+L27+L31)</f>
        <v>21124.717630976003</v>
      </c>
      <c r="M21" s="9">
        <f t="shared" si="30"/>
        <v>22138.70407726285</v>
      </c>
      <c r="N21" s="9">
        <f t="shared" si="30"/>
        <v>23201.361872971473</v>
      </c>
    </row>
    <row r="22" spans="1:15" x14ac:dyDescent="0.3">
      <c r="A22" s="40" t="s">
        <v>128</v>
      </c>
      <c r="B22" s="43" t="str">
        <f t="shared" ref="B22:H22" si="31">+IFERROR(B21/A21-1,"nm")</f>
        <v>nm</v>
      </c>
      <c r="C22" s="43">
        <f t="shared" si="31"/>
        <v>7.4526928675400228E-2</v>
      </c>
      <c r="D22" s="43">
        <f t="shared" si="31"/>
        <v>3.0615009482525046E-2</v>
      </c>
      <c r="E22" s="43">
        <f t="shared" si="31"/>
        <v>-2.372502628811779E-2</v>
      </c>
      <c r="F22" s="43">
        <f t="shared" si="31"/>
        <v>7.0481319421070276E-2</v>
      </c>
      <c r="G22" s="43">
        <f t="shared" si="31"/>
        <v>-8.9171173437303519E-2</v>
      </c>
      <c r="H22" s="43">
        <f t="shared" si="31"/>
        <v>0.18606738470035911</v>
      </c>
      <c r="I22" s="43">
        <f>+IFERROR(I21/H21-1,"nm")</f>
        <v>6.8339251411607238E-2</v>
      </c>
      <c r="J22" s="43">
        <v>4.8000000000000001E-2</v>
      </c>
      <c r="K22" s="43">
        <v>4.8000000000000001E-2</v>
      </c>
      <c r="L22" s="43">
        <v>4.8000000000000001E-2</v>
      </c>
      <c r="M22" s="43">
        <v>4.8000000000000001E-2</v>
      </c>
      <c r="N22" s="43">
        <v>4.8000000000000001E-2</v>
      </c>
    </row>
    <row r="23" spans="1:15" x14ac:dyDescent="0.3">
      <c r="A23" s="41" t="s">
        <v>112</v>
      </c>
      <c r="B23" s="3">
        <f>+Historicals!B113</f>
        <v>8506</v>
      </c>
      <c r="C23" s="3">
        <f>+Historicals!C113</f>
        <v>9299</v>
      </c>
      <c r="D23" s="3">
        <f>+Historicals!D113</f>
        <v>9684</v>
      </c>
      <c r="E23" s="3">
        <f>+Historicals!E113</f>
        <v>9322</v>
      </c>
      <c r="F23" s="3">
        <f>+Historicals!F113</f>
        <v>10045</v>
      </c>
      <c r="G23" s="3">
        <f>+Historicals!G113</f>
        <v>9329</v>
      </c>
      <c r="H23" s="3">
        <f>+Historicals!H113</f>
        <v>11644</v>
      </c>
      <c r="I23" s="3">
        <f>+Historicals!I113</f>
        <v>12228</v>
      </c>
      <c r="J23" s="3">
        <f>+I23*(1+J24)</f>
        <v>12814.944000000001</v>
      </c>
      <c r="K23" s="3">
        <f t="shared" ref="K23:N23" si="32">+J23*(1+K24)</f>
        <v>13430.061312000002</v>
      </c>
      <c r="L23" s="3">
        <f t="shared" si="32"/>
        <v>14074.704254976003</v>
      </c>
      <c r="M23" s="3">
        <f t="shared" si="32"/>
        <v>14750.290059214851</v>
      </c>
      <c r="N23" s="3">
        <f t="shared" si="32"/>
        <v>15458.303982057165</v>
      </c>
    </row>
    <row r="24" spans="1:15" x14ac:dyDescent="0.3">
      <c r="A24" s="40" t="s">
        <v>128</v>
      </c>
      <c r="B24" s="43" t="str">
        <f t="shared" ref="B24" si="33">+IFERROR(B23/A23-1,"nm")</f>
        <v>nm</v>
      </c>
      <c r="C24" s="43">
        <f t="shared" ref="C24" si="34">+IFERROR(C23/B23-1,"nm")</f>
        <v>9.3228309428638578E-2</v>
      </c>
      <c r="D24" s="43">
        <f t="shared" ref="D24" si="35">+IFERROR(D23/C23-1,"nm")</f>
        <v>4.1402301322722934E-2</v>
      </c>
      <c r="E24" s="43">
        <f t="shared" ref="E24" si="36">+IFERROR(E23/D23-1,"nm")</f>
        <v>-3.7381247418422192E-2</v>
      </c>
      <c r="F24" s="43">
        <f t="shared" ref="F24" si="37">+IFERROR(F23/E23-1,"nm")</f>
        <v>7.755846384895948E-2</v>
      </c>
      <c r="G24" s="43">
        <f t="shared" ref="G24" si="38">+IFERROR(G23/F23-1,"nm")</f>
        <v>-7.1279243404678949E-2</v>
      </c>
      <c r="H24" s="43">
        <f t="shared" ref="H24" si="39">+IFERROR(H23/G23-1,"nm")</f>
        <v>0.24815092721620746</v>
      </c>
      <c r="I24" s="43">
        <f>+IFERROR(I23/H23-1,"nm")</f>
        <v>5.0154586052902683E-2</v>
      </c>
      <c r="J24" s="43">
        <v>4.8000000000000001E-2</v>
      </c>
      <c r="K24" s="43">
        <v>4.8000000000000001E-2</v>
      </c>
      <c r="L24" s="43">
        <v>4.8000000000000001E-2</v>
      </c>
      <c r="M24" s="43">
        <v>4.8000000000000001E-2</v>
      </c>
      <c r="N24" s="43">
        <v>4.8000000000000001E-2</v>
      </c>
    </row>
    <row r="25" spans="1:15" x14ac:dyDescent="0.3">
      <c r="A25" s="40" t="s">
        <v>136</v>
      </c>
      <c r="B25" s="43">
        <f>+Historicals!B185</f>
        <v>0</v>
      </c>
      <c r="C25" s="43">
        <f>+Historicals!C185</f>
        <v>9.3228309428638606E-2</v>
      </c>
      <c r="D25" s="43">
        <f>+Historicals!D185</f>
        <v>4.1402301322722872E-2</v>
      </c>
      <c r="E25" s="43">
        <f>+Historicals!E185</f>
        <v>-3.7381247418422137E-2</v>
      </c>
      <c r="F25" s="43">
        <f>+Historicals!F185</f>
        <v>7.7558463848959452E-2</v>
      </c>
      <c r="G25" s="43">
        <f>+Historicals!G185</f>
        <v>-7.1279243404678949E-2</v>
      </c>
      <c r="H25" s="43">
        <f>+Historicals!H185</f>
        <v>0.24815092721620752</v>
      </c>
      <c r="I25" s="43">
        <f>+Historicals!I185</f>
        <v>0.05</v>
      </c>
      <c r="J25" s="45">
        <v>0</v>
      </c>
      <c r="K25" s="45">
        <f t="shared" ref="K25:N26" si="40">+J25</f>
        <v>0</v>
      </c>
      <c r="L25" s="45">
        <f t="shared" si="40"/>
        <v>0</v>
      </c>
      <c r="M25" s="45">
        <f t="shared" si="40"/>
        <v>0</v>
      </c>
      <c r="N25" s="45">
        <f t="shared" si="40"/>
        <v>0</v>
      </c>
    </row>
    <row r="26" spans="1:15" x14ac:dyDescent="0.3">
      <c r="A26" s="40" t="s">
        <v>137</v>
      </c>
      <c r="B26" s="43" t="str">
        <f t="shared" ref="B26:H26" si="41">+IFERROR(B24-B25,"nm")</f>
        <v>nm</v>
      </c>
      <c r="C26" s="43">
        <f t="shared" si="41"/>
        <v>-2.7755575615628914E-17</v>
      </c>
      <c r="D26" s="43">
        <f t="shared" si="41"/>
        <v>6.2450045135165055E-17</v>
      </c>
      <c r="E26" s="43">
        <f t="shared" si="41"/>
        <v>-5.5511151231257827E-17</v>
      </c>
      <c r="F26" s="43">
        <f t="shared" si="41"/>
        <v>2.7755575615628914E-17</v>
      </c>
      <c r="G26" s="43">
        <f t="shared" si="41"/>
        <v>0</v>
      </c>
      <c r="H26" s="43">
        <f t="shared" si="41"/>
        <v>-5.5511151231257827E-17</v>
      </c>
      <c r="I26" s="43">
        <f>+IFERROR(I24-I25,"nm")</f>
        <v>1.5458605290268046E-4</v>
      </c>
      <c r="J26" s="45">
        <v>0</v>
      </c>
      <c r="K26" s="45">
        <f t="shared" si="40"/>
        <v>0</v>
      </c>
      <c r="L26" s="45">
        <f t="shared" si="40"/>
        <v>0</v>
      </c>
      <c r="M26" s="45">
        <f t="shared" si="40"/>
        <v>0</v>
      </c>
      <c r="N26" s="45">
        <f t="shared" si="40"/>
        <v>0</v>
      </c>
    </row>
    <row r="27" spans="1:15" x14ac:dyDescent="0.3">
      <c r="A27" s="41" t="s">
        <v>113</v>
      </c>
      <c r="B27" s="3">
        <f>+Historicals!B114</f>
        <v>4410</v>
      </c>
      <c r="C27" s="3">
        <f>+Historicals!C114</f>
        <v>4746</v>
      </c>
      <c r="D27" s="3">
        <f>+Historicals!D114</f>
        <v>4886</v>
      </c>
      <c r="E27" s="3">
        <f>+Historicals!E114</f>
        <v>4938</v>
      </c>
      <c r="F27" s="3">
        <f>+Historicals!F114</f>
        <v>5260</v>
      </c>
      <c r="G27" s="3">
        <f>+Historicals!G114</f>
        <v>4639</v>
      </c>
      <c r="H27" s="3">
        <f>+Historicals!H114</f>
        <v>5028</v>
      </c>
      <c r="I27" s="3">
        <f>+Historicals!I114</f>
        <v>5492</v>
      </c>
      <c r="J27" s="3">
        <f>+I27*(1+J28)</f>
        <v>5755.616</v>
      </c>
      <c r="K27" s="3">
        <f t="shared" ref="K27" si="42">+J27*(1+K28)</f>
        <v>6031.8855680000006</v>
      </c>
      <c r="L27" s="3">
        <f t="shared" ref="L27" si="43">+K27*(1+L28)</f>
        <v>6321.4160752640009</v>
      </c>
      <c r="M27" s="3">
        <f t="shared" ref="M27" si="44">+L27*(1+M28)</f>
        <v>6624.844046876673</v>
      </c>
      <c r="N27" s="3">
        <f t="shared" ref="N27" si="45">+M27*(1+N28)</f>
        <v>6942.8365611267536</v>
      </c>
    </row>
    <row r="28" spans="1:15" x14ac:dyDescent="0.3">
      <c r="A28" s="40" t="s">
        <v>128</v>
      </c>
      <c r="B28" s="43" t="str">
        <f t="shared" ref="B28" si="46">+IFERROR(B27/A27-1,"nm")</f>
        <v>nm</v>
      </c>
      <c r="C28" s="43">
        <f t="shared" ref="C28" si="47">+IFERROR(C27/B27-1,"nm")</f>
        <v>7.6190476190476142E-2</v>
      </c>
      <c r="D28" s="43">
        <f t="shared" ref="D28" si="48">+IFERROR(D27/C27-1,"nm")</f>
        <v>2.9498525073746285E-2</v>
      </c>
      <c r="E28" s="43">
        <f t="shared" ref="E28" si="49">+IFERROR(E27/D27-1,"nm")</f>
        <v>1.0642652476463343E-2</v>
      </c>
      <c r="F28" s="43">
        <f t="shared" ref="F28" si="50">+IFERROR(F27/E27-1,"nm")</f>
        <v>6.5208586472256025E-2</v>
      </c>
      <c r="G28" s="43">
        <f t="shared" ref="G28" si="51">+IFERROR(G27/F27-1,"nm")</f>
        <v>-0.11806083650190113</v>
      </c>
      <c r="H28" s="43">
        <f t="shared" ref="H28" si="52">+IFERROR(H27/G27-1,"nm")</f>
        <v>8.3854278939426541E-2</v>
      </c>
      <c r="I28" s="43">
        <f>+IFERROR(I27/H27-1,"nm")</f>
        <v>9.2283214001591007E-2</v>
      </c>
      <c r="J28" s="43">
        <v>4.8000000000000001E-2</v>
      </c>
      <c r="K28" s="43">
        <v>4.8000000000000001E-2</v>
      </c>
      <c r="L28" s="43">
        <v>4.8000000000000001E-2</v>
      </c>
      <c r="M28" s="43">
        <v>4.8000000000000001E-2</v>
      </c>
      <c r="N28" s="43">
        <v>4.8000000000000001E-2</v>
      </c>
    </row>
    <row r="29" spans="1:15" x14ac:dyDescent="0.3">
      <c r="A29" s="40" t="s">
        <v>136</v>
      </c>
      <c r="B29" s="43">
        <f>+Historicals!B189</f>
        <v>0</v>
      </c>
      <c r="C29" s="43">
        <f>+Historicals!C189</f>
        <v>-0.31331699346405228</v>
      </c>
      <c r="D29" s="43">
        <f>+Historicals!D189</f>
        <v>2.9545905215149711E-2</v>
      </c>
      <c r="E29" s="43">
        <f>+Historicals!E189</f>
        <v>0.13154853620955315</v>
      </c>
      <c r="F29" s="43">
        <f>+Historicals!F189</f>
        <v>7.114893617021277E-2</v>
      </c>
      <c r="G29" s="43">
        <f>+Historicals!G189</f>
        <v>-6.3721595423486418E-2</v>
      </c>
      <c r="H29" s="43">
        <f>+Historicals!H189</f>
        <v>0.18295994568906992</v>
      </c>
      <c r="I29" s="43">
        <f>+Historicals!I189</f>
        <v>0.09</v>
      </c>
      <c r="J29" s="45">
        <v>0</v>
      </c>
      <c r="K29" s="45">
        <f t="shared" ref="K29:N29" si="53">+J29</f>
        <v>0</v>
      </c>
      <c r="L29" s="45">
        <f t="shared" si="53"/>
        <v>0</v>
      </c>
      <c r="M29" s="45">
        <f t="shared" si="53"/>
        <v>0</v>
      </c>
      <c r="N29" s="45">
        <f t="shared" si="53"/>
        <v>0</v>
      </c>
    </row>
    <row r="30" spans="1:15" x14ac:dyDescent="0.3">
      <c r="A30" s="40" t="s">
        <v>137</v>
      </c>
      <c r="B30" s="43" t="str">
        <f t="shared" ref="B30" si="54">+IFERROR(B28-B29,"nm")</f>
        <v>nm</v>
      </c>
      <c r="C30" s="43">
        <f t="shared" ref="C30" si="55">+IFERROR(C28-C29,"nm")</f>
        <v>0.38950746965452843</v>
      </c>
      <c r="D30" s="43">
        <f t="shared" ref="D30" si="56">+IFERROR(D28-D29,"nm")</f>
        <v>-4.7380141403426806E-5</v>
      </c>
      <c r="E30" s="43">
        <f t="shared" ref="E30" si="57">+IFERROR(E28-E29,"nm")</f>
        <v>-0.1209058837330898</v>
      </c>
      <c r="F30" s="43">
        <f t="shared" ref="F30" si="58">+IFERROR(F28-F29,"nm")</f>
        <v>-5.9403496979567455E-3</v>
      </c>
      <c r="G30" s="43">
        <f t="shared" ref="G30" si="59">+IFERROR(G28-G29,"nm")</f>
        <v>-5.4339241078414716E-2</v>
      </c>
      <c r="H30" s="43">
        <f t="shared" ref="H30" si="60">+IFERROR(H28-H29,"nm")</f>
        <v>-9.9105666749643384E-2</v>
      </c>
      <c r="I30" s="43">
        <f>+IFERROR(I28-I29,"nm")</f>
        <v>2.2832140015910107E-3</v>
      </c>
      <c r="J30" s="45">
        <v>0</v>
      </c>
      <c r="K30" s="45">
        <f t="shared" ref="K30:N30" si="61">+J30</f>
        <v>0</v>
      </c>
      <c r="L30" s="45">
        <f t="shared" si="61"/>
        <v>0</v>
      </c>
      <c r="M30" s="45">
        <f t="shared" si="61"/>
        <v>0</v>
      </c>
      <c r="N30" s="45">
        <f t="shared" si="61"/>
        <v>0</v>
      </c>
    </row>
    <row r="31" spans="1:15" x14ac:dyDescent="0.3">
      <c r="A31" s="41" t="s">
        <v>114</v>
      </c>
      <c r="B31" s="3">
        <f>+Historicals!B115</f>
        <v>824</v>
      </c>
      <c r="C31" s="3">
        <f>+Historicals!C115</f>
        <v>719</v>
      </c>
      <c r="D31" s="3">
        <f>+Historicals!D115</f>
        <v>646</v>
      </c>
      <c r="E31" s="3">
        <f>+Historicals!E115</f>
        <v>595</v>
      </c>
      <c r="F31" s="3">
        <f>+Historicals!F115</f>
        <v>597</v>
      </c>
      <c r="G31" s="3">
        <f>+Historicals!G115</f>
        <v>516</v>
      </c>
      <c r="H31" s="3">
        <f>+Historicals!H115</f>
        <v>507</v>
      </c>
      <c r="I31" s="3">
        <f>+Historicals!I115</f>
        <v>633</v>
      </c>
      <c r="J31" s="3">
        <f>+I31*(1+J32)</f>
        <v>663.38400000000001</v>
      </c>
      <c r="K31" s="3">
        <f t="shared" ref="K31" si="62">+J31*(1+K32)</f>
        <v>695.22643200000005</v>
      </c>
      <c r="L31" s="3">
        <f t="shared" ref="L31" si="63">+K31*(1+L32)</f>
        <v>728.59730073600008</v>
      </c>
      <c r="M31" s="3">
        <f t="shared" ref="M31" si="64">+L31*(1+M32)</f>
        <v>763.56997117132812</v>
      </c>
      <c r="N31" s="3">
        <f t="shared" ref="N31" si="65">+M31*(1+N32)</f>
        <v>800.22132978755189</v>
      </c>
    </row>
    <row r="32" spans="1:15" x14ac:dyDescent="0.3">
      <c r="A32" s="40" t="s">
        <v>128</v>
      </c>
      <c r="B32" s="43" t="str">
        <f t="shared" ref="B32" si="66">+IFERROR(B31/A31-1,"nm")</f>
        <v>nm</v>
      </c>
      <c r="C32" s="43">
        <f t="shared" ref="C32" si="67">+IFERROR(C31/B31-1,"nm")</f>
        <v>-0.12742718446601942</v>
      </c>
      <c r="D32" s="43">
        <f t="shared" ref="D32" si="68">+IFERROR(D31/C31-1,"nm")</f>
        <v>-0.10152990264255912</v>
      </c>
      <c r="E32" s="43">
        <f t="shared" ref="E32" si="69">+IFERROR(E31/D31-1,"nm")</f>
        <v>-7.8947368421052655E-2</v>
      </c>
      <c r="F32" s="43">
        <f t="shared" ref="F32" si="70">+IFERROR(F31/E31-1,"nm")</f>
        <v>3.3613445378151141E-3</v>
      </c>
      <c r="G32" s="43">
        <f t="shared" ref="G32" si="71">+IFERROR(G31/F31-1,"nm")</f>
        <v>-0.13567839195979903</v>
      </c>
      <c r="H32" s="43">
        <f t="shared" ref="H32" si="72">+IFERROR(H31/G31-1,"nm")</f>
        <v>-1.744186046511631E-2</v>
      </c>
      <c r="I32" s="43">
        <f>+IFERROR(I31/H31-1,"nm")</f>
        <v>0.24852071005917153</v>
      </c>
      <c r="J32" s="43">
        <v>4.8000000000000001E-2</v>
      </c>
      <c r="K32" s="43">
        <v>4.8000000000000001E-2</v>
      </c>
      <c r="L32" s="43">
        <v>4.8000000000000001E-2</v>
      </c>
      <c r="M32" s="43">
        <v>4.8000000000000001E-2</v>
      </c>
      <c r="N32" s="43">
        <v>4.8000000000000001E-2</v>
      </c>
    </row>
    <row r="33" spans="1:14" x14ac:dyDescent="0.3">
      <c r="A33" s="40" t="s">
        <v>136</v>
      </c>
      <c r="B33" s="43">
        <f>+Historicals!B187</f>
        <v>0</v>
      </c>
      <c r="C33" s="43">
        <f>+Historicals!C187</f>
        <v>-0.12742718446601942</v>
      </c>
      <c r="D33" s="43">
        <f>+Historicals!D187</f>
        <v>-0.10152990264255911</v>
      </c>
      <c r="E33" s="43">
        <f>+Historicals!E187</f>
        <v>-7.8947368421052627E-2</v>
      </c>
      <c r="F33" s="43">
        <f>+Historicals!F187</f>
        <v>3.3613445378151263E-3</v>
      </c>
      <c r="G33" s="43">
        <f>+Historicals!G187</f>
        <v>-0.135678391959799</v>
      </c>
      <c r="H33" s="43">
        <f>+Historicals!H187</f>
        <v>-1.7441860465116279E-2</v>
      </c>
      <c r="I33" s="43">
        <f>+Historicals!I187</f>
        <v>0.25</v>
      </c>
      <c r="J33" s="45">
        <v>0</v>
      </c>
      <c r="K33" s="45">
        <f t="shared" ref="K33:N33" si="73">+J33</f>
        <v>0</v>
      </c>
      <c r="L33" s="45">
        <f t="shared" si="73"/>
        <v>0</v>
      </c>
      <c r="M33" s="45">
        <f t="shared" si="73"/>
        <v>0</v>
      </c>
      <c r="N33" s="45">
        <f t="shared" si="73"/>
        <v>0</v>
      </c>
    </row>
    <row r="34" spans="1:14" x14ac:dyDescent="0.3">
      <c r="A34" s="40" t="s">
        <v>137</v>
      </c>
      <c r="B34" s="43" t="str">
        <f t="shared" ref="B34" si="74">+IFERROR(B32-B33,"nm")</f>
        <v>nm</v>
      </c>
      <c r="C34" s="43">
        <f t="shared" ref="C34" si="75">+IFERROR(C32-C33,"nm")</f>
        <v>0</v>
      </c>
      <c r="D34" s="43">
        <f t="shared" ref="D34" si="76">+IFERROR(D32-D33,"nm")</f>
        <v>-1.3877787807814457E-17</v>
      </c>
      <c r="E34" s="43">
        <f t="shared" ref="E34" si="77">+IFERROR(E32-E33,"nm")</f>
        <v>-2.7755575615628914E-17</v>
      </c>
      <c r="F34" s="43">
        <f t="shared" ref="F34" si="78">+IFERROR(F32-F33,"nm")</f>
        <v>-1.214306433183765E-17</v>
      </c>
      <c r="G34" s="43">
        <f t="shared" ref="G34" si="79">+IFERROR(G32-G33,"nm")</f>
        <v>-2.7755575615628914E-17</v>
      </c>
      <c r="H34" s="43">
        <f t="shared" ref="H34" si="80">+IFERROR(H32-H33,"nm")</f>
        <v>-3.1225022567582528E-17</v>
      </c>
      <c r="I34" s="43">
        <f>+IFERROR(I32-I33,"nm")</f>
        <v>-1.4792899408284654E-3</v>
      </c>
      <c r="J34" s="45">
        <v>0</v>
      </c>
      <c r="K34" s="45">
        <f t="shared" ref="K34:N34" si="81">+J34</f>
        <v>0</v>
      </c>
      <c r="L34" s="45">
        <f t="shared" si="81"/>
        <v>0</v>
      </c>
      <c r="M34" s="45">
        <f t="shared" si="81"/>
        <v>0</v>
      </c>
      <c r="N34" s="45">
        <f t="shared" si="81"/>
        <v>0</v>
      </c>
    </row>
    <row r="35" spans="1:14" x14ac:dyDescent="0.3">
      <c r="A35" s="9" t="s">
        <v>129</v>
      </c>
      <c r="B35" s="44">
        <f t="shared" ref="B35:H35" si="82">+B42+B38</f>
        <v>3766</v>
      </c>
      <c r="C35" s="44">
        <f t="shared" si="82"/>
        <v>3896</v>
      </c>
      <c r="D35" s="44">
        <f t="shared" si="82"/>
        <v>4015</v>
      </c>
      <c r="E35" s="44">
        <f t="shared" si="82"/>
        <v>3760</v>
      </c>
      <c r="F35" s="44">
        <f t="shared" si="82"/>
        <v>4074</v>
      </c>
      <c r="G35" s="44">
        <f t="shared" si="82"/>
        <v>3047</v>
      </c>
      <c r="H35" s="44">
        <f t="shared" si="82"/>
        <v>5219</v>
      </c>
      <c r="I35" s="44">
        <f>+I42+I38</f>
        <v>5238</v>
      </c>
      <c r="J35" s="44">
        <f>+J21*J37</f>
        <v>5489.4240000000009</v>
      </c>
      <c r="K35" s="44">
        <f>+K21*K37</f>
        <v>5752.9163520000002</v>
      </c>
      <c r="L35" s="44">
        <f t="shared" ref="L35:N35" si="83">+L21*L37</f>
        <v>6029.0563368960002</v>
      </c>
      <c r="M35" s="44">
        <f t="shared" si="83"/>
        <v>6318.4510410670082</v>
      </c>
      <c r="N35" s="44">
        <f t="shared" si="83"/>
        <v>6621.7366910382261</v>
      </c>
    </row>
    <row r="36" spans="1:14" x14ac:dyDescent="0.3">
      <c r="A36" s="42" t="s">
        <v>128</v>
      </c>
      <c r="B36" s="43" t="str">
        <f t="shared" ref="B36" si="84">+IFERROR(B35/A35-1,"nm")</f>
        <v>nm</v>
      </c>
      <c r="C36" s="43">
        <f t="shared" ref="C36" si="85">+IFERROR(C35/B35-1,"nm")</f>
        <v>3.4519383961763239E-2</v>
      </c>
      <c r="D36" s="43">
        <f t="shared" ref="D36" si="86">+IFERROR(D35/C35-1,"nm")</f>
        <v>3.0544147843942548E-2</v>
      </c>
      <c r="E36" s="43">
        <f t="shared" ref="E36" si="87">+IFERROR(E35/D35-1,"nm")</f>
        <v>-6.3511830635118338E-2</v>
      </c>
      <c r="F36" s="43">
        <f t="shared" ref="F36" si="88">+IFERROR(F35/E35-1,"nm")</f>
        <v>8.3510638297872308E-2</v>
      </c>
      <c r="G36" s="43">
        <f t="shared" ref="G36" si="89">+IFERROR(G35/F35-1,"nm")</f>
        <v>-0.25208640157093765</v>
      </c>
      <c r="H36" s="43">
        <f t="shared" ref="H36" si="90">+IFERROR(H35/G35-1,"nm")</f>
        <v>0.71283229405973092</v>
      </c>
      <c r="I36" s="43">
        <f>+IFERROR(I35/H35-1,"nm")</f>
        <v>3.6405441655489312E-3</v>
      </c>
      <c r="J36" s="43">
        <f t="shared" ref="J36:N36" si="91">+IFERROR(J35/I35-1,"nm")</f>
        <v>4.8000000000000265E-2</v>
      </c>
      <c r="K36" s="43">
        <f t="shared" si="91"/>
        <v>4.7999999999999821E-2</v>
      </c>
      <c r="L36" s="43">
        <f t="shared" si="91"/>
        <v>4.8000000000000043E-2</v>
      </c>
      <c r="M36" s="43">
        <f t="shared" si="91"/>
        <v>4.8000000000000043E-2</v>
      </c>
      <c r="N36" s="43">
        <f t="shared" si="91"/>
        <v>4.8000000000000265E-2</v>
      </c>
    </row>
    <row r="37" spans="1:14" x14ac:dyDescent="0.3">
      <c r="A37" s="42" t="s">
        <v>130</v>
      </c>
      <c r="B37" s="43">
        <f t="shared" ref="B37:H37" si="92">+IFERROR(B35/B$21,"nm")</f>
        <v>0.27409024745269289</v>
      </c>
      <c r="C37" s="43">
        <f t="shared" si="92"/>
        <v>0.26388512598211866</v>
      </c>
      <c r="D37" s="43">
        <f t="shared" si="92"/>
        <v>0.26386698212407994</v>
      </c>
      <c r="E37" s="43">
        <f t="shared" si="92"/>
        <v>0.25311342982160889</v>
      </c>
      <c r="F37" s="43">
        <f t="shared" si="92"/>
        <v>0.25619418941013711</v>
      </c>
      <c r="G37" s="43">
        <f t="shared" si="92"/>
        <v>0.2103700635183651</v>
      </c>
      <c r="H37" s="43">
        <f t="shared" si="92"/>
        <v>0.30380115256999823</v>
      </c>
      <c r="I37" s="43">
        <f>+IFERROR(I35/I$21,"nm")</f>
        <v>0.28540293140086087</v>
      </c>
      <c r="J37" s="45">
        <f>+I37</f>
        <v>0.28540293140086087</v>
      </c>
      <c r="K37" s="45">
        <f t="shared" ref="K37:N37" si="93">+J37</f>
        <v>0.28540293140086087</v>
      </c>
      <c r="L37" s="45">
        <f t="shared" si="93"/>
        <v>0.28540293140086087</v>
      </c>
      <c r="M37" s="45">
        <f t="shared" si="93"/>
        <v>0.28540293140086087</v>
      </c>
      <c r="N37" s="45">
        <f t="shared" si="93"/>
        <v>0.28540293140086087</v>
      </c>
    </row>
    <row r="38" spans="1:14" x14ac:dyDescent="0.3">
      <c r="A38" s="9" t="s">
        <v>131</v>
      </c>
      <c r="B38" s="9">
        <f>+Historicals!B172</f>
        <v>121</v>
      </c>
      <c r="C38" s="9">
        <f>+Historicals!C172</f>
        <v>133</v>
      </c>
      <c r="D38" s="9">
        <f>+Historicals!D172</f>
        <v>140</v>
      </c>
      <c r="E38" s="9">
        <f>+Historicals!E172</f>
        <v>160</v>
      </c>
      <c r="F38" s="9">
        <f>+Historicals!F172</f>
        <v>149</v>
      </c>
      <c r="G38" s="9">
        <f>+Historicals!G172</f>
        <v>148</v>
      </c>
      <c r="H38" s="9">
        <f>+Historicals!H172</f>
        <v>130</v>
      </c>
      <c r="I38" s="9">
        <f>+Historicals!I172</f>
        <v>124</v>
      </c>
      <c r="J38" s="44">
        <f>+J41*J48</f>
        <v>129.95200000000003</v>
      </c>
      <c r="K38" s="44">
        <f t="shared" ref="K38:N38" si="94">+K41*K48</f>
        <v>136.18969600000003</v>
      </c>
      <c r="L38" s="44">
        <f t="shared" si="94"/>
        <v>142.72680140800003</v>
      </c>
      <c r="M38" s="44">
        <f t="shared" si="94"/>
        <v>149.57768787558402</v>
      </c>
      <c r="N38" s="44">
        <f t="shared" si="94"/>
        <v>156.75741689361212</v>
      </c>
    </row>
    <row r="39" spans="1:14" x14ac:dyDescent="0.3">
      <c r="A39" s="42" t="s">
        <v>128</v>
      </c>
      <c r="B39" s="43" t="str">
        <f t="shared" ref="B39" si="95">+IFERROR(B38/A38-1,"nm")</f>
        <v>nm</v>
      </c>
      <c r="C39" s="43">
        <f t="shared" ref="C39" si="96">+IFERROR(C38/B38-1,"nm")</f>
        <v>9.9173553719008156E-2</v>
      </c>
      <c r="D39" s="43">
        <f t="shared" ref="D39" si="97">+IFERROR(D38/C38-1,"nm")</f>
        <v>5.2631578947368363E-2</v>
      </c>
      <c r="E39" s="43">
        <f t="shared" ref="E39" si="98">+IFERROR(E38/D38-1,"nm")</f>
        <v>0.14285714285714279</v>
      </c>
      <c r="F39" s="43">
        <f t="shared" ref="F39" si="99">+IFERROR(F38/E38-1,"nm")</f>
        <v>-6.8749999999999978E-2</v>
      </c>
      <c r="G39" s="43">
        <f t="shared" ref="G39" si="100">+IFERROR(G38/F38-1,"nm")</f>
        <v>-6.7114093959731447E-3</v>
      </c>
      <c r="H39" s="43">
        <f t="shared" ref="H39" si="101">+IFERROR(H38/G38-1,"nm")</f>
        <v>-0.1216216216216216</v>
      </c>
      <c r="I39" s="43">
        <f>+IFERROR(I38/H38-1,"nm")</f>
        <v>-4.6153846153846101E-2</v>
      </c>
      <c r="J39" s="43">
        <f t="shared" ref="J39" si="102">+IFERROR(J38/I38-1,"nm")</f>
        <v>4.8000000000000265E-2</v>
      </c>
      <c r="K39" s="43">
        <f t="shared" ref="K39" si="103">+IFERROR(K38/J38-1,"nm")</f>
        <v>4.8000000000000043E-2</v>
      </c>
      <c r="L39" s="43">
        <f t="shared" ref="L39" si="104">+IFERROR(L38/K38-1,"nm")</f>
        <v>4.8000000000000043E-2</v>
      </c>
      <c r="M39" s="43">
        <f t="shared" ref="M39" si="105">+IFERROR(M38/L38-1,"nm")</f>
        <v>4.7999999999999821E-2</v>
      </c>
      <c r="N39" s="43">
        <f t="shared" ref="N39" si="106">+IFERROR(N38/M38-1,"nm")</f>
        <v>4.8000000000000487E-2</v>
      </c>
    </row>
    <row r="40" spans="1:14" x14ac:dyDescent="0.3">
      <c r="A40" s="42" t="s">
        <v>132</v>
      </c>
      <c r="B40" s="43">
        <f t="shared" ref="B40:H40" si="107">+IFERROR(B38/B$21,"nm")</f>
        <v>8.8064046579330417E-3</v>
      </c>
      <c r="C40" s="43">
        <f t="shared" si="107"/>
        <v>9.0083988079111346E-3</v>
      </c>
      <c r="D40" s="43">
        <f t="shared" si="107"/>
        <v>9.2008412197686646E-3</v>
      </c>
      <c r="E40" s="43">
        <f t="shared" si="107"/>
        <v>1.0770784247728038E-2</v>
      </c>
      <c r="F40" s="43">
        <f t="shared" si="107"/>
        <v>9.3698905798012821E-3</v>
      </c>
      <c r="G40" s="43">
        <f t="shared" si="107"/>
        <v>1.0218171775752554E-2</v>
      </c>
      <c r="H40" s="43">
        <f t="shared" si="107"/>
        <v>7.5673787764130628E-3</v>
      </c>
      <c r="I40" s="43">
        <f>+IFERROR(I38/I$21,"nm")</f>
        <v>6.7563886013185855E-3</v>
      </c>
      <c r="J40" s="43">
        <f t="shared" ref="J40:N40" si="108">+IFERROR(J38/J$21,"nm")</f>
        <v>6.7563886013185855E-3</v>
      </c>
      <c r="K40" s="43">
        <f t="shared" si="108"/>
        <v>6.7563886013185855E-3</v>
      </c>
      <c r="L40" s="43">
        <f t="shared" si="108"/>
        <v>6.7563886013185855E-3</v>
      </c>
      <c r="M40" s="43">
        <f t="shared" si="108"/>
        <v>6.7563886013185855E-3</v>
      </c>
      <c r="N40" s="43">
        <f t="shared" si="108"/>
        <v>6.7563886013185873E-3</v>
      </c>
    </row>
    <row r="41" spans="1:14" x14ac:dyDescent="0.3">
      <c r="A41" s="42" t="s">
        <v>139</v>
      </c>
      <c r="B41" s="43">
        <f t="shared" ref="B41:H41" si="109">+IFERROR(B38/B48,"nm")</f>
        <v>0.19145569620253164</v>
      </c>
      <c r="C41" s="43">
        <f t="shared" si="109"/>
        <v>0.17924528301886791</v>
      </c>
      <c r="D41" s="43">
        <f t="shared" si="109"/>
        <v>0.17094017094017094</v>
      </c>
      <c r="E41" s="43">
        <f t="shared" si="109"/>
        <v>0.18867924528301888</v>
      </c>
      <c r="F41" s="43">
        <f t="shared" si="109"/>
        <v>0.18304668304668303</v>
      </c>
      <c r="G41" s="43">
        <f t="shared" si="109"/>
        <v>0.22945736434108527</v>
      </c>
      <c r="H41" s="43">
        <f t="shared" si="109"/>
        <v>0.21069692058346839</v>
      </c>
      <c r="I41" s="43">
        <f>+IFERROR(I38/I48,"nm")</f>
        <v>0.19405320813771518</v>
      </c>
      <c r="J41" s="45">
        <f>+I41</f>
        <v>0.19405320813771518</v>
      </c>
      <c r="K41" s="45">
        <f t="shared" ref="K41:N41" si="110">+J41</f>
        <v>0.19405320813771518</v>
      </c>
      <c r="L41" s="45">
        <f t="shared" si="110"/>
        <v>0.19405320813771518</v>
      </c>
      <c r="M41" s="45">
        <f t="shared" si="110"/>
        <v>0.19405320813771518</v>
      </c>
      <c r="N41" s="45">
        <f t="shared" si="110"/>
        <v>0.19405320813771518</v>
      </c>
    </row>
    <row r="42" spans="1:14" x14ac:dyDescent="0.3">
      <c r="A42" s="9" t="s">
        <v>133</v>
      </c>
      <c r="B42" s="9">
        <f>+Historicals!B139</f>
        <v>3645</v>
      </c>
      <c r="C42" s="9">
        <f>+Historicals!C139</f>
        <v>3763</v>
      </c>
      <c r="D42" s="9">
        <f>+Historicals!D139</f>
        <v>3875</v>
      </c>
      <c r="E42" s="9">
        <f>+Historicals!E139</f>
        <v>3600</v>
      </c>
      <c r="F42" s="9">
        <f>+Historicals!F139</f>
        <v>3925</v>
      </c>
      <c r="G42" s="9">
        <f>+Historicals!G139</f>
        <v>2899</v>
      </c>
      <c r="H42" s="9">
        <f>+Historicals!H139</f>
        <v>5089</v>
      </c>
      <c r="I42" s="9">
        <f>+Historicals!I139</f>
        <v>5114</v>
      </c>
      <c r="J42" s="9">
        <f>+J35-J38</f>
        <v>5359.4720000000007</v>
      </c>
      <c r="K42" s="9">
        <f>+K35-K38</f>
        <v>5616.7266559999998</v>
      </c>
      <c r="L42" s="9">
        <f t="shared" ref="L42:N42" si="111">+L35-L38</f>
        <v>5886.3295354880001</v>
      </c>
      <c r="M42" s="9">
        <f t="shared" si="111"/>
        <v>6168.873353191424</v>
      </c>
      <c r="N42" s="9">
        <f t="shared" si="111"/>
        <v>6464.9792741446145</v>
      </c>
    </row>
    <row r="43" spans="1:14" x14ac:dyDescent="0.3">
      <c r="A43" s="42" t="s">
        <v>128</v>
      </c>
      <c r="B43" s="43" t="str">
        <f t="shared" ref="B43" si="112">+IFERROR(B42/A42-1,"nm")</f>
        <v>nm</v>
      </c>
      <c r="C43" s="43">
        <f t="shared" ref="C43" si="113">+IFERROR(C42/B42-1,"nm")</f>
        <v>3.2373113854595292E-2</v>
      </c>
      <c r="D43" s="43">
        <f t="shared" ref="D43" si="114">+IFERROR(D42/C42-1,"nm")</f>
        <v>2.9763486579856391E-2</v>
      </c>
      <c r="E43" s="43">
        <f t="shared" ref="E43" si="115">+IFERROR(E42/D42-1,"nm")</f>
        <v>-7.096774193548383E-2</v>
      </c>
      <c r="F43" s="43">
        <f t="shared" ref="F43" si="116">+IFERROR(F42/E42-1,"nm")</f>
        <v>9.0277777777777679E-2</v>
      </c>
      <c r="G43" s="43">
        <f t="shared" ref="G43" si="117">+IFERROR(G42/F42-1,"nm")</f>
        <v>-0.26140127388535028</v>
      </c>
      <c r="H43" s="43">
        <f t="shared" ref="H43" si="118">+IFERROR(H42/G42-1,"nm")</f>
        <v>0.75543290789927564</v>
      </c>
      <c r="I43" s="43">
        <f>+IFERROR(I42/H42-1,"nm")</f>
        <v>4.9125564943997002E-3</v>
      </c>
      <c r="J43" s="43">
        <f t="shared" ref="J43:N43" si="119">+IFERROR(J42/I42-1,"nm")</f>
        <v>4.8000000000000043E-2</v>
      </c>
      <c r="K43" s="43">
        <f t="shared" si="119"/>
        <v>4.7999999999999821E-2</v>
      </c>
      <c r="L43" s="43">
        <f t="shared" si="119"/>
        <v>4.8000000000000043E-2</v>
      </c>
      <c r="M43" s="43">
        <f t="shared" si="119"/>
        <v>4.8000000000000043E-2</v>
      </c>
      <c r="N43" s="43">
        <f t="shared" si="119"/>
        <v>4.8000000000000265E-2</v>
      </c>
    </row>
    <row r="44" spans="1:14" x14ac:dyDescent="0.3">
      <c r="A44" s="42" t="s">
        <v>130</v>
      </c>
      <c r="B44" s="43">
        <f>+IFERROR(B42/B$21,"nm")</f>
        <v>0.26528384279475981</v>
      </c>
      <c r="C44" s="43">
        <f t="shared" ref="C44:H44" si="120">+IFERROR(C42/C$21,"nm")</f>
        <v>0.25487672717420751</v>
      </c>
      <c r="D44" s="43">
        <f t="shared" si="120"/>
        <v>0.25466614090431128</v>
      </c>
      <c r="E44" s="43">
        <f t="shared" si="120"/>
        <v>0.24234264557388085</v>
      </c>
      <c r="F44" s="43">
        <f t="shared" si="120"/>
        <v>0.2468242988303358</v>
      </c>
      <c r="G44" s="43">
        <f t="shared" si="120"/>
        <v>0.20015189174261253</v>
      </c>
      <c r="H44" s="43">
        <f t="shared" si="120"/>
        <v>0.29623377379358518</v>
      </c>
      <c r="I44" s="43">
        <f>+IFERROR(I42/I$21,"nm")</f>
        <v>0.27864654279954232</v>
      </c>
      <c r="J44" s="43">
        <f t="shared" ref="J44:N44" si="121">+IFERROR(J42/J$21,"nm")</f>
        <v>0.27864654279954232</v>
      </c>
      <c r="K44" s="43">
        <f t="shared" si="121"/>
        <v>0.27864654279954226</v>
      </c>
      <c r="L44" s="43">
        <f t="shared" si="121"/>
        <v>0.27864654279954226</v>
      </c>
      <c r="M44" s="43">
        <f t="shared" si="121"/>
        <v>0.27864654279954226</v>
      </c>
      <c r="N44" s="43">
        <f t="shared" si="121"/>
        <v>0.27864654279954232</v>
      </c>
    </row>
    <row r="45" spans="1:14" x14ac:dyDescent="0.3">
      <c r="A45" s="9" t="s">
        <v>134</v>
      </c>
      <c r="B45" s="9">
        <f>+Historicals!B161</f>
        <v>208</v>
      </c>
      <c r="C45" s="9">
        <f>+Historicals!C161</f>
        <v>242</v>
      </c>
      <c r="D45" s="9">
        <f>+Historicals!D161</f>
        <v>223</v>
      </c>
      <c r="E45" s="9">
        <f>+Historicals!E161</f>
        <v>196</v>
      </c>
      <c r="F45" s="9">
        <f>+Historicals!F161</f>
        <v>117</v>
      </c>
      <c r="G45" s="9">
        <f>+Historicals!G161</f>
        <v>110</v>
      </c>
      <c r="H45" s="9">
        <f>+Historicals!H161</f>
        <v>98</v>
      </c>
      <c r="I45" s="9">
        <f>+Historicals!I161</f>
        <v>146</v>
      </c>
      <c r="J45" s="44">
        <f>+J21*J47</f>
        <v>153.00800000000004</v>
      </c>
      <c r="K45" s="44">
        <f t="shared" ref="K45:N45" si="122">+K21*K47</f>
        <v>160.35238400000003</v>
      </c>
      <c r="L45" s="44">
        <f t="shared" si="122"/>
        <v>168.04929843200006</v>
      </c>
      <c r="M45" s="44">
        <f t="shared" si="122"/>
        <v>176.11566475673604</v>
      </c>
      <c r="N45" s="44">
        <f t="shared" si="122"/>
        <v>184.5692166650594</v>
      </c>
    </row>
    <row r="46" spans="1:14" x14ac:dyDescent="0.3">
      <c r="A46" s="42" t="s">
        <v>128</v>
      </c>
      <c r="B46" s="43" t="str">
        <f t="shared" ref="B46" si="123">+IFERROR(B45/A45-1,"nm")</f>
        <v>nm</v>
      </c>
      <c r="C46" s="43">
        <f t="shared" ref="C46" si="124">+IFERROR(C45/B45-1,"nm")</f>
        <v>0.16346153846153855</v>
      </c>
      <c r="D46" s="43">
        <f t="shared" ref="D46" si="125">+IFERROR(D45/C45-1,"nm")</f>
        <v>-7.8512396694214837E-2</v>
      </c>
      <c r="E46" s="43">
        <f t="shared" ref="E46" si="126">+IFERROR(E45/D45-1,"nm")</f>
        <v>-0.12107623318385652</v>
      </c>
      <c r="F46" s="43">
        <f t="shared" ref="F46" si="127">+IFERROR(F45/E45-1,"nm")</f>
        <v>-0.40306122448979587</v>
      </c>
      <c r="G46" s="43">
        <f t="shared" ref="G46" si="128">+IFERROR(G45/F45-1,"nm")</f>
        <v>-5.9829059829059839E-2</v>
      </c>
      <c r="H46" s="43">
        <f t="shared" ref="H46" si="129">+IFERROR(H45/G45-1,"nm")</f>
        <v>-0.10909090909090913</v>
      </c>
      <c r="I46" s="43">
        <f>+IFERROR(I45/H45-1,"nm")</f>
        <v>0.48979591836734704</v>
      </c>
      <c r="J46" s="43">
        <f t="shared" ref="J46" si="130">+IFERROR(J45/I45-1,"nm")</f>
        <v>4.8000000000000265E-2</v>
      </c>
      <c r="K46" s="43">
        <f t="shared" ref="K46" si="131">+IFERROR(K45/J45-1,"nm")</f>
        <v>4.7999999999999821E-2</v>
      </c>
      <c r="L46" s="43">
        <f t="shared" ref="L46" si="132">+IFERROR(L45/K45-1,"nm")</f>
        <v>4.8000000000000265E-2</v>
      </c>
      <c r="M46" s="43">
        <f t="shared" ref="M46" si="133">+IFERROR(M45/L45-1,"nm")</f>
        <v>4.7999999999999821E-2</v>
      </c>
      <c r="N46" s="43">
        <f t="shared" ref="N46" si="134">+IFERROR(N45/M45-1,"nm")</f>
        <v>4.8000000000000265E-2</v>
      </c>
    </row>
    <row r="47" spans="1:14" x14ac:dyDescent="0.3">
      <c r="A47" s="42" t="s">
        <v>132</v>
      </c>
      <c r="B47" s="43">
        <f t="shared" ref="B47:H47" si="135">+IFERROR(B45/B$21,"nm")</f>
        <v>1.5138282387190683E-2</v>
      </c>
      <c r="C47" s="43">
        <f t="shared" si="135"/>
        <v>1.6391221891086428E-2</v>
      </c>
      <c r="D47" s="43">
        <f t="shared" si="135"/>
        <v>1.4655625657202945E-2</v>
      </c>
      <c r="E47" s="43">
        <f t="shared" si="135"/>
        <v>1.3194210703466847E-2</v>
      </c>
      <c r="F47" s="43">
        <f t="shared" si="135"/>
        <v>7.3575650861526856E-3</v>
      </c>
      <c r="G47" s="43">
        <f t="shared" si="135"/>
        <v>7.5945871306268989E-3</v>
      </c>
      <c r="H47" s="43">
        <f t="shared" si="135"/>
        <v>5.7046393852960009E-3</v>
      </c>
      <c r="I47" s="43">
        <f>+IFERROR(I45/I$21,"nm")</f>
        <v>7.9551027080041418E-3</v>
      </c>
      <c r="J47" s="45">
        <f>+I47</f>
        <v>7.9551027080041418E-3</v>
      </c>
      <c r="K47" s="45">
        <f t="shared" ref="K47:N47" si="136">+J47</f>
        <v>7.9551027080041418E-3</v>
      </c>
      <c r="L47" s="45">
        <f t="shared" si="136"/>
        <v>7.9551027080041418E-3</v>
      </c>
      <c r="M47" s="45">
        <f t="shared" si="136"/>
        <v>7.9551027080041418E-3</v>
      </c>
      <c r="N47" s="45">
        <f t="shared" si="136"/>
        <v>7.9551027080041418E-3</v>
      </c>
    </row>
    <row r="48" spans="1:14" x14ac:dyDescent="0.3">
      <c r="A48" s="9" t="s">
        <v>140</v>
      </c>
      <c r="B48" s="9">
        <f>+Historicals!B150</f>
        <v>632</v>
      </c>
      <c r="C48" s="9">
        <f>+Historicals!C150</f>
        <v>742</v>
      </c>
      <c r="D48" s="9">
        <f>+Historicals!D150</f>
        <v>819</v>
      </c>
      <c r="E48" s="9">
        <f>+Historicals!E150</f>
        <v>848</v>
      </c>
      <c r="F48" s="9">
        <f>+Historicals!F150</f>
        <v>814</v>
      </c>
      <c r="G48" s="9">
        <f>+Historicals!G150</f>
        <v>645</v>
      </c>
      <c r="H48" s="9">
        <f>+Historicals!H150</f>
        <v>617</v>
      </c>
      <c r="I48" s="9">
        <f>+Historicals!I150</f>
        <v>639</v>
      </c>
      <c r="J48" s="44">
        <f>+J21*J50</f>
        <v>669.67200000000014</v>
      </c>
      <c r="K48" s="44">
        <f t="shared" ref="K48:N48" si="137">+K21*K50</f>
        <v>701.81625600000018</v>
      </c>
      <c r="L48" s="44">
        <f t="shared" si="137"/>
        <v>735.50343628800022</v>
      </c>
      <c r="M48" s="44">
        <f t="shared" si="137"/>
        <v>770.80760122982417</v>
      </c>
      <c r="N48" s="44">
        <f t="shared" si="137"/>
        <v>807.80636608885595</v>
      </c>
    </row>
    <row r="49" spans="1:14" x14ac:dyDescent="0.3">
      <c r="A49" s="42" t="s">
        <v>128</v>
      </c>
      <c r="B49" s="43" t="str">
        <f t="shared" ref="B49" si="138">+IFERROR(B48/A48-1,"nm")</f>
        <v>nm</v>
      </c>
      <c r="C49" s="43">
        <f t="shared" ref="C49" si="139">+IFERROR(C48/B48-1,"nm")</f>
        <v>0.17405063291139244</v>
      </c>
      <c r="D49" s="43">
        <f t="shared" ref="D49" si="140">+IFERROR(D48/C48-1,"nm")</f>
        <v>0.10377358490566047</v>
      </c>
      <c r="E49" s="43">
        <f t="shared" ref="E49" si="141">+IFERROR(E48/D48-1,"nm")</f>
        <v>3.5409035409035505E-2</v>
      </c>
      <c r="F49" s="43">
        <f t="shared" ref="F49" si="142">+IFERROR(F48/E48-1,"nm")</f>
        <v>-4.0094339622641528E-2</v>
      </c>
      <c r="G49" s="43">
        <f t="shared" ref="G49" si="143">+IFERROR(G48/F48-1,"nm")</f>
        <v>-0.20761670761670759</v>
      </c>
      <c r="H49" s="43">
        <f t="shared" ref="H49" si="144">+IFERROR(H48/G48-1,"nm")</f>
        <v>-4.3410852713178349E-2</v>
      </c>
      <c r="I49" s="43">
        <f>+IFERROR(I48/H48-1,"nm")</f>
        <v>3.5656401944894611E-2</v>
      </c>
      <c r="J49" s="43">
        <f>+J50+J51</f>
        <v>3.4817196098730456E-2</v>
      </c>
      <c r="K49" s="43">
        <f t="shared" ref="K49" si="145">+K50+K51</f>
        <v>3.4817196098730456E-2</v>
      </c>
      <c r="L49" s="43">
        <f t="shared" ref="L49" si="146">+L50+L51</f>
        <v>3.4817196098730456E-2</v>
      </c>
      <c r="M49" s="43">
        <f t="shared" ref="M49" si="147">+M50+M51</f>
        <v>3.4817196098730456E-2</v>
      </c>
      <c r="N49" s="43">
        <f t="shared" ref="N49" si="148">+N50+N51</f>
        <v>3.4817196098730456E-2</v>
      </c>
    </row>
    <row r="50" spans="1:14" x14ac:dyDescent="0.3">
      <c r="A50" s="42" t="s">
        <v>132</v>
      </c>
      <c r="B50" s="43">
        <f t="shared" ref="B50:H50" si="149">+IFERROR(B48/B$21,"nm")</f>
        <v>4.599708879184862E-2</v>
      </c>
      <c r="C50" s="43">
        <f t="shared" si="149"/>
        <v>5.0257382823083174E-2</v>
      </c>
      <c r="D50" s="43">
        <f t="shared" si="149"/>
        <v>5.3824921135646686E-2</v>
      </c>
      <c r="E50" s="43">
        <f t="shared" si="149"/>
        <v>5.7085156512958597E-2</v>
      </c>
      <c r="F50" s="43">
        <f t="shared" si="149"/>
        <v>5.1188529744686205E-2</v>
      </c>
      <c r="G50" s="43">
        <f t="shared" si="149"/>
        <v>4.4531897265948632E-2</v>
      </c>
      <c r="H50" s="43">
        <f t="shared" si="149"/>
        <v>3.5915943884975841E-2</v>
      </c>
      <c r="I50" s="43">
        <f>+IFERROR(I48/I$21,"nm")</f>
        <v>3.4817196098730456E-2</v>
      </c>
      <c r="J50" s="45">
        <f>+I50</f>
        <v>3.4817196098730456E-2</v>
      </c>
      <c r="K50" s="45">
        <f t="shared" ref="K50:N50" si="150">+J50</f>
        <v>3.4817196098730456E-2</v>
      </c>
      <c r="L50" s="45">
        <f t="shared" si="150"/>
        <v>3.4817196098730456E-2</v>
      </c>
      <c r="M50" s="45">
        <f t="shared" si="150"/>
        <v>3.4817196098730456E-2</v>
      </c>
      <c r="N50" s="45">
        <f t="shared" si="150"/>
        <v>3.4817196098730456E-2</v>
      </c>
    </row>
    <row r="51" spans="1:14" x14ac:dyDescent="0.3">
      <c r="A51" s="39" t="s">
        <v>155</v>
      </c>
      <c r="B51" s="39"/>
      <c r="C51" s="39"/>
      <c r="D51" s="39"/>
      <c r="E51" s="39"/>
      <c r="F51" s="39"/>
      <c r="G51" s="39"/>
      <c r="H51" s="39"/>
      <c r="I51" s="39"/>
      <c r="J51" s="35"/>
      <c r="K51" s="35"/>
      <c r="L51" s="35"/>
      <c r="M51" s="35"/>
      <c r="N51" s="35"/>
    </row>
    <row r="52" spans="1:14" x14ac:dyDescent="0.3">
      <c r="A52" s="9" t="s">
        <v>135</v>
      </c>
      <c r="B52" s="9">
        <f>SUM(B54,B58,B62)</f>
        <v>11024</v>
      </c>
      <c r="C52" s="9">
        <f>SUM(C54,C58,C62)</f>
        <v>7568</v>
      </c>
      <c r="D52" s="9">
        <f t="shared" ref="D52:N52" si="151">SUM(D54,D58,D62)</f>
        <v>7970</v>
      </c>
      <c r="E52" s="9">
        <f t="shared" si="151"/>
        <v>9242</v>
      </c>
      <c r="F52" s="9">
        <f t="shared" si="151"/>
        <v>9812</v>
      </c>
      <c r="G52" s="9">
        <f t="shared" si="151"/>
        <v>9347</v>
      </c>
      <c r="H52" s="9">
        <f t="shared" si="151"/>
        <v>11456</v>
      </c>
      <c r="I52" s="9">
        <f t="shared" si="151"/>
        <v>12479</v>
      </c>
      <c r="J52" s="9">
        <f t="shared" si="151"/>
        <v>13077.992000000002</v>
      </c>
      <c r="K52" s="9">
        <f t="shared" si="151"/>
        <v>13705.735616000002</v>
      </c>
      <c r="L52" s="9">
        <f t="shared" si="151"/>
        <v>14363.610925568002</v>
      </c>
      <c r="M52" s="9">
        <f t="shared" si="151"/>
        <v>15053.064249995266</v>
      </c>
      <c r="N52" s="9">
        <f t="shared" si="151"/>
        <v>15775.611333995037</v>
      </c>
    </row>
    <row r="53" spans="1:14" x14ac:dyDescent="0.3">
      <c r="A53" s="40" t="s">
        <v>128</v>
      </c>
      <c r="B53" s="43" t="str">
        <f t="shared" ref="B53" si="152">+IFERROR(B52/A52-1,"nm")</f>
        <v>nm</v>
      </c>
      <c r="C53" s="43">
        <f>+IFERROR(C52/B52-1,"nm")</f>
        <v>-0.31349782293178519</v>
      </c>
      <c r="D53" s="43">
        <f t="shared" ref="D53:H53" si="153">+IFERROR(D52/C52-1,"nm")</f>
        <v>5.3118393234672379E-2</v>
      </c>
      <c r="E53" s="43">
        <f t="shared" si="153"/>
        <v>0.15959849435382689</v>
      </c>
      <c r="F53" s="43">
        <f t="shared" si="153"/>
        <v>6.1674962129409261E-2</v>
      </c>
      <c r="G53" s="43">
        <f t="shared" si="153"/>
        <v>-4.7390949857317621E-2</v>
      </c>
      <c r="H53" s="43">
        <f t="shared" si="153"/>
        <v>0.22563389322777372</v>
      </c>
      <c r="I53" s="43">
        <f>+IFERROR(I52/H52-1,"nm")</f>
        <v>8.9298184357541999E-2</v>
      </c>
      <c r="J53" s="43">
        <f t="shared" ref="J53:N53" si="154">+IFERROR(J52/I52-1,"nm")</f>
        <v>4.8000000000000265E-2</v>
      </c>
      <c r="K53" s="43">
        <f t="shared" si="154"/>
        <v>4.8000000000000043E-2</v>
      </c>
      <c r="L53" s="43">
        <f t="shared" si="154"/>
        <v>4.8000000000000043E-2</v>
      </c>
      <c r="M53" s="43">
        <f t="shared" si="154"/>
        <v>4.8000000000000043E-2</v>
      </c>
      <c r="N53" s="43">
        <f t="shared" si="154"/>
        <v>4.7999999999999821E-2</v>
      </c>
    </row>
    <row r="54" spans="1:14" x14ac:dyDescent="0.3">
      <c r="A54" s="41" t="s">
        <v>112</v>
      </c>
      <c r="B54" s="46">
        <f>Historicals!B117</f>
        <v>7344</v>
      </c>
      <c r="C54" s="46">
        <f>Historicals!C117</f>
        <v>5043</v>
      </c>
      <c r="D54" s="46">
        <f>Historicals!D117</f>
        <v>5192</v>
      </c>
      <c r="E54" s="46">
        <f>Historicals!E117</f>
        <v>5875</v>
      </c>
      <c r="F54" s="46">
        <f>Historicals!F117</f>
        <v>6293</v>
      </c>
      <c r="G54" s="46">
        <f>Historicals!G117</f>
        <v>5892</v>
      </c>
      <c r="H54" s="46">
        <f>Historicals!H117</f>
        <v>6970</v>
      </c>
      <c r="I54" s="46">
        <f>Historicals!I117</f>
        <v>7388</v>
      </c>
      <c r="J54">
        <f>+I54*(1+J55)</f>
        <v>7742.6240000000007</v>
      </c>
      <c r="K54">
        <f t="shared" ref="K54:N54" si="155">+J54*(1+K55)</f>
        <v>8114.2699520000015</v>
      </c>
      <c r="L54">
        <f t="shared" si="155"/>
        <v>8503.7549096960011</v>
      </c>
      <c r="M54">
        <f t="shared" si="155"/>
        <v>8911.935145361409</v>
      </c>
      <c r="N54">
        <f t="shared" si="155"/>
        <v>9339.7080323387563</v>
      </c>
    </row>
    <row r="55" spans="1:14" x14ac:dyDescent="0.3">
      <c r="A55" s="40" t="s">
        <v>128</v>
      </c>
      <c r="B55" s="43" t="s">
        <v>153</v>
      </c>
      <c r="C55" s="43">
        <f>(C54-B54)/B54</f>
        <v>-0.31331699346405228</v>
      </c>
      <c r="D55" s="43">
        <f t="shared" ref="D55:I55" si="156">(D54-C54)/C54</f>
        <v>2.9545905215149711E-2</v>
      </c>
      <c r="E55" s="43">
        <f t="shared" si="156"/>
        <v>0.13154853620955315</v>
      </c>
      <c r="F55" s="43">
        <f t="shared" si="156"/>
        <v>7.114893617021277E-2</v>
      </c>
      <c r="G55" s="43">
        <f t="shared" si="156"/>
        <v>-6.3721595423486418E-2</v>
      </c>
      <c r="H55" s="43">
        <f t="shared" si="156"/>
        <v>0.18295994568906992</v>
      </c>
      <c r="I55" s="43">
        <f t="shared" si="156"/>
        <v>5.9971305595408898E-2</v>
      </c>
      <c r="J55" s="43">
        <v>4.8000000000000001E-2</v>
      </c>
      <c r="K55" s="43">
        <v>4.8000000000000001E-2</v>
      </c>
      <c r="L55" s="43">
        <v>4.8000000000000001E-2</v>
      </c>
      <c r="M55" s="43">
        <v>4.8000000000000001E-2</v>
      </c>
      <c r="N55" s="43">
        <v>4.8000000000000001E-2</v>
      </c>
    </row>
    <row r="56" spans="1:14" x14ac:dyDescent="0.3">
      <c r="A56" s="40" t="s">
        <v>136</v>
      </c>
      <c r="B56" s="43" t="s">
        <v>153</v>
      </c>
      <c r="C56" s="43">
        <v>-0.31331699346405228</v>
      </c>
      <c r="D56" s="43">
        <v>2.9545905215149711E-2</v>
      </c>
      <c r="E56" s="43">
        <v>0.13154853620955315</v>
      </c>
      <c r="F56" s="43">
        <v>7.114893617021277E-2</v>
      </c>
      <c r="G56" s="43">
        <v>-6.3721595423486418E-2</v>
      </c>
      <c r="H56" s="43">
        <v>0.18295994568906992</v>
      </c>
      <c r="I56" s="43">
        <v>0.09</v>
      </c>
      <c r="J56" s="45">
        <v>0</v>
      </c>
      <c r="K56" s="45">
        <f t="shared" ref="K56:K57" si="157">+J56</f>
        <v>0</v>
      </c>
      <c r="L56" s="45">
        <f t="shared" ref="L56:L57" si="158">+K56</f>
        <v>0</v>
      </c>
      <c r="M56" s="45">
        <f t="shared" ref="M56:M57" si="159">+L56</f>
        <v>0</v>
      </c>
      <c r="N56" s="45">
        <f t="shared" ref="N56:N57" si="160">+M56</f>
        <v>0</v>
      </c>
    </row>
    <row r="57" spans="1:14" x14ac:dyDescent="0.3">
      <c r="A57" s="40" t="s">
        <v>137</v>
      </c>
      <c r="B57" s="43" t="s">
        <v>153</v>
      </c>
      <c r="C57" s="43">
        <v>0</v>
      </c>
      <c r="D57" s="43">
        <v>-5.2041704279304213E-17</v>
      </c>
      <c r="E57" s="43">
        <v>5.5511151231257827E-17</v>
      </c>
      <c r="F57" s="43">
        <v>-9.7144514654701197E-17</v>
      </c>
      <c r="G57" s="43">
        <v>-1.3877787807814457E-17</v>
      </c>
      <c r="H57" s="43">
        <v>1.1102230246251565E-16</v>
      </c>
      <c r="I57" s="43">
        <v>-3.0028694404591022E-2</v>
      </c>
      <c r="J57" s="45">
        <v>0</v>
      </c>
      <c r="K57" s="45">
        <f t="shared" si="157"/>
        <v>0</v>
      </c>
      <c r="L57" s="45">
        <f t="shared" si="158"/>
        <v>0</v>
      </c>
      <c r="M57" s="45">
        <f t="shared" si="159"/>
        <v>0</v>
      </c>
      <c r="N57" s="45">
        <f t="shared" si="160"/>
        <v>0</v>
      </c>
    </row>
    <row r="58" spans="1:14" x14ac:dyDescent="0.3">
      <c r="A58" s="41" t="s">
        <v>113</v>
      </c>
      <c r="B58" s="46">
        <f>Historicals!B118</f>
        <v>3072</v>
      </c>
      <c r="C58" s="46">
        <f>Historicals!C118</f>
        <v>2149</v>
      </c>
      <c r="D58" s="46">
        <f>Historicals!D118</f>
        <v>2395</v>
      </c>
      <c r="E58" s="46">
        <f>Historicals!E118</f>
        <v>2940</v>
      </c>
      <c r="F58" s="46">
        <f>Historicals!F118</f>
        <v>3087</v>
      </c>
      <c r="G58" s="46">
        <f>Historicals!G118</f>
        <v>3053</v>
      </c>
      <c r="H58" s="46">
        <f>Historicals!H118</f>
        <v>3996</v>
      </c>
      <c r="I58" s="46">
        <f>Historicals!I118</f>
        <v>4527</v>
      </c>
      <c r="J58">
        <f>+I58*(1+J59)</f>
        <v>4744.2960000000003</v>
      </c>
      <c r="K58">
        <f t="shared" ref="K58:N58" si="161">+J58*(1+K59)</f>
        <v>4972.0222080000003</v>
      </c>
      <c r="L58">
        <f t="shared" si="161"/>
        <v>5210.6792739840002</v>
      </c>
      <c r="M58">
        <f t="shared" si="161"/>
        <v>5460.7918791352322</v>
      </c>
      <c r="N58">
        <f t="shared" si="161"/>
        <v>5722.9098893337232</v>
      </c>
    </row>
    <row r="59" spans="1:14" x14ac:dyDescent="0.3">
      <c r="A59" s="40" t="s">
        <v>128</v>
      </c>
      <c r="B59" s="43" t="s">
        <v>153</v>
      </c>
      <c r="C59" s="43">
        <f>(C58-B58)/B58</f>
        <v>-0.30045572916666669</v>
      </c>
      <c r="D59" s="43">
        <f t="shared" ref="D59:I59" si="162">(D58-C58)/C58</f>
        <v>0.11447184737087017</v>
      </c>
      <c r="E59" s="43">
        <f t="shared" si="162"/>
        <v>0.22755741127348644</v>
      </c>
      <c r="F59" s="43">
        <f t="shared" si="162"/>
        <v>0.05</v>
      </c>
      <c r="G59" s="43">
        <f t="shared" si="162"/>
        <v>-1.101392938127632E-2</v>
      </c>
      <c r="H59" s="43">
        <f t="shared" si="162"/>
        <v>0.30887651490337376</v>
      </c>
      <c r="I59" s="43">
        <f t="shared" si="162"/>
        <v>0.13288288288288289</v>
      </c>
      <c r="J59" s="43">
        <v>4.8000000000000001E-2</v>
      </c>
      <c r="K59" s="43">
        <v>4.8000000000000001E-2</v>
      </c>
      <c r="L59" s="43">
        <v>4.8000000000000001E-2</v>
      </c>
      <c r="M59" s="43">
        <v>4.8000000000000001E-2</v>
      </c>
      <c r="N59" s="43">
        <v>4.8000000000000001E-2</v>
      </c>
    </row>
    <row r="60" spans="1:14" x14ac:dyDescent="0.3">
      <c r="A60" s="40" t="s">
        <v>136</v>
      </c>
      <c r="B60" s="43" t="s">
        <v>153</v>
      </c>
      <c r="C60" s="43">
        <v>-0.30045572916666669</v>
      </c>
      <c r="D60" s="43">
        <v>0.11447184737087017</v>
      </c>
      <c r="E60" s="43">
        <v>0.22755741127348644</v>
      </c>
      <c r="F60" s="43">
        <v>0.05</v>
      </c>
      <c r="G60" s="43">
        <v>-1.101392938127632E-2</v>
      </c>
      <c r="H60" s="43">
        <v>0.30887651490337376</v>
      </c>
      <c r="I60" s="43">
        <v>0.16</v>
      </c>
      <c r="J60" s="45">
        <v>0</v>
      </c>
      <c r="K60" s="45">
        <f t="shared" ref="K60:K61" si="163">+J60</f>
        <v>0</v>
      </c>
      <c r="L60" s="45">
        <f t="shared" ref="L60:L61" si="164">+K60</f>
        <v>0</v>
      </c>
      <c r="M60" s="45">
        <f t="shared" ref="M60:M61" si="165">+L60</f>
        <v>0</v>
      </c>
      <c r="N60" s="45">
        <f t="shared" ref="N60:N61" si="166">+M60</f>
        <v>0</v>
      </c>
    </row>
    <row r="61" spans="1:14" x14ac:dyDescent="0.3">
      <c r="A61" s="40" t="s">
        <v>137</v>
      </c>
      <c r="B61" s="43" t="s">
        <v>153</v>
      </c>
      <c r="C61" s="43">
        <v>5.5511151231257827E-17</v>
      </c>
      <c r="D61" s="43">
        <v>-4.163336342344337E-17</v>
      </c>
      <c r="E61" s="43">
        <v>-5.5511151231257827E-17</v>
      </c>
      <c r="F61" s="43">
        <v>4.163336342344337E-17</v>
      </c>
      <c r="G61" s="43">
        <v>-1.7347234759768071E-18</v>
      </c>
      <c r="H61" s="43">
        <v>-1.1102230246251565E-16</v>
      </c>
      <c r="I61" s="43">
        <v>-2.7117117117117034E-2</v>
      </c>
      <c r="J61" s="45">
        <v>0</v>
      </c>
      <c r="K61" s="45">
        <f t="shared" si="163"/>
        <v>0</v>
      </c>
      <c r="L61" s="45">
        <f t="shared" si="164"/>
        <v>0</v>
      </c>
      <c r="M61" s="45">
        <f t="shared" si="165"/>
        <v>0</v>
      </c>
      <c r="N61" s="45">
        <f t="shared" si="166"/>
        <v>0</v>
      </c>
    </row>
    <row r="62" spans="1:14" x14ac:dyDescent="0.3">
      <c r="A62" s="41" t="s">
        <v>114</v>
      </c>
      <c r="B62" s="46">
        <f>Historicals!B119</f>
        <v>608</v>
      </c>
      <c r="C62" s="46">
        <f>Historicals!C119</f>
        <v>376</v>
      </c>
      <c r="D62" s="46">
        <f>Historicals!D119</f>
        <v>383</v>
      </c>
      <c r="E62" s="46">
        <f>Historicals!E119</f>
        <v>427</v>
      </c>
      <c r="F62" s="46">
        <f>Historicals!F119</f>
        <v>432</v>
      </c>
      <c r="G62" s="46">
        <f>Historicals!G119</f>
        <v>402</v>
      </c>
      <c r="H62" s="46">
        <f>Historicals!H119</f>
        <v>490</v>
      </c>
      <c r="I62" s="46">
        <f>Historicals!I119</f>
        <v>564</v>
      </c>
      <c r="J62">
        <f>+I62*(1+J63)</f>
        <v>591.072</v>
      </c>
      <c r="K62">
        <f t="shared" ref="K62:N62" si="167">+J62*(1+K63)</f>
        <v>619.44345600000008</v>
      </c>
      <c r="L62">
        <f t="shared" si="167"/>
        <v>649.17674188800015</v>
      </c>
      <c r="M62">
        <f t="shared" si="167"/>
        <v>680.33722549862421</v>
      </c>
      <c r="N62">
        <f t="shared" si="167"/>
        <v>712.99341232255824</v>
      </c>
    </row>
    <row r="63" spans="1:14" x14ac:dyDescent="0.3">
      <c r="A63" s="40" t="s">
        <v>128</v>
      </c>
      <c r="B63" s="43" t="s">
        <v>153</v>
      </c>
      <c r="C63" s="43">
        <v>-0.38157894736842102</v>
      </c>
      <c r="D63" s="43">
        <v>1.8617021276595702E-2</v>
      </c>
      <c r="E63" s="43">
        <v>0.11488250652741505</v>
      </c>
      <c r="F63" s="43">
        <v>1.1709601873536313E-2</v>
      </c>
      <c r="G63" s="43">
        <v>-6.944444444444442E-2</v>
      </c>
      <c r="H63" s="43">
        <v>0.21890547263681581</v>
      </c>
      <c r="I63" s="43">
        <v>0.15102040816326534</v>
      </c>
      <c r="J63" s="43">
        <v>4.8000000000000001E-2</v>
      </c>
      <c r="K63" s="43">
        <v>4.8000000000000001E-2</v>
      </c>
      <c r="L63" s="43">
        <v>4.8000000000000001E-2</v>
      </c>
      <c r="M63" s="43">
        <v>4.8000000000000001E-2</v>
      </c>
      <c r="N63" s="43">
        <v>4.8000000000000001E-2</v>
      </c>
    </row>
    <row r="64" spans="1:14" x14ac:dyDescent="0.3">
      <c r="A64" s="40" t="s">
        <v>136</v>
      </c>
      <c r="B64" s="43" t="s">
        <v>153</v>
      </c>
      <c r="C64" s="43">
        <v>-0.38157894736842107</v>
      </c>
      <c r="D64" s="43">
        <v>1.8617021276595744E-2</v>
      </c>
      <c r="E64" s="43">
        <v>0.11488250652741515</v>
      </c>
      <c r="F64" s="43">
        <v>1.1709601873536301E-2</v>
      </c>
      <c r="G64" s="43">
        <v>-6.9444444444444448E-2</v>
      </c>
      <c r="H64" s="43">
        <v>0.21890547263681592</v>
      </c>
      <c r="I64" s="43">
        <v>0.17</v>
      </c>
      <c r="J64" s="45">
        <v>0</v>
      </c>
      <c r="K64" s="45">
        <f t="shared" ref="K64:K65" si="168">+J64</f>
        <v>0</v>
      </c>
      <c r="L64" s="45">
        <f t="shared" ref="L64:L65" si="169">+K64</f>
        <v>0</v>
      </c>
      <c r="M64" s="45">
        <f t="shared" ref="M64:M65" si="170">+L64</f>
        <v>0</v>
      </c>
      <c r="N64" s="45">
        <f t="shared" ref="N64:N65" si="171">+M64</f>
        <v>0</v>
      </c>
    </row>
    <row r="65" spans="1:14" x14ac:dyDescent="0.3">
      <c r="A65" s="40" t="s">
        <v>137</v>
      </c>
      <c r="B65" s="43" t="s">
        <v>153</v>
      </c>
      <c r="C65" s="43">
        <v>5.5511151231257827E-17</v>
      </c>
      <c r="D65" s="43">
        <v>-4.163336342344337E-17</v>
      </c>
      <c r="E65" s="43">
        <v>-9.7144514654701197E-17</v>
      </c>
      <c r="F65" s="43">
        <v>1.214306433183765E-17</v>
      </c>
      <c r="G65" s="43">
        <v>2.7755575615628914E-17</v>
      </c>
      <c r="H65" s="43">
        <v>-1.1102230246251565E-16</v>
      </c>
      <c r="I65" s="43">
        <v>-1.8979591836734672E-2</v>
      </c>
      <c r="J65" s="45">
        <v>0</v>
      </c>
      <c r="K65" s="45">
        <f t="shared" si="168"/>
        <v>0</v>
      </c>
      <c r="L65" s="45">
        <f t="shared" si="169"/>
        <v>0</v>
      </c>
      <c r="M65" s="45">
        <f t="shared" si="170"/>
        <v>0</v>
      </c>
      <c r="N65" s="45">
        <f t="shared" si="171"/>
        <v>0</v>
      </c>
    </row>
    <row r="66" spans="1:14" x14ac:dyDescent="0.3">
      <c r="A66" s="9" t="s">
        <v>129</v>
      </c>
      <c r="B66" s="44">
        <f>SUM(B69,B73)</f>
        <v>2456</v>
      </c>
      <c r="C66" s="44">
        <f t="shared" ref="C66:I66" si="172">SUM(C69,C73)</f>
        <v>1872</v>
      </c>
      <c r="D66" s="44">
        <f t="shared" si="172"/>
        <v>1613</v>
      </c>
      <c r="E66" s="44">
        <f t="shared" si="172"/>
        <v>1703</v>
      </c>
      <c r="F66" s="44">
        <f t="shared" si="172"/>
        <v>2106</v>
      </c>
      <c r="G66" s="44">
        <f t="shared" si="172"/>
        <v>1673</v>
      </c>
      <c r="H66" s="44">
        <f t="shared" si="172"/>
        <v>2571</v>
      </c>
      <c r="I66" s="44">
        <f t="shared" si="172"/>
        <v>3427</v>
      </c>
      <c r="J66" s="44">
        <f>J52*I68</f>
        <v>3591.4960000000005</v>
      </c>
      <c r="K66" s="44">
        <f t="shared" ref="K66:N66" si="173">K52*J68</f>
        <v>3763.8878080000004</v>
      </c>
      <c r="L66" s="44">
        <f t="shared" si="173"/>
        <v>3944.5544227840005</v>
      </c>
      <c r="M66" s="44">
        <f t="shared" si="173"/>
        <v>4133.8930350776327</v>
      </c>
      <c r="N66" s="44">
        <f t="shared" si="173"/>
        <v>4332.3199007613584</v>
      </c>
    </row>
    <row r="67" spans="1:14" x14ac:dyDescent="0.3">
      <c r="A67" s="42" t="s">
        <v>128</v>
      </c>
      <c r="B67" s="43" t="s">
        <v>153</v>
      </c>
      <c r="C67" s="43">
        <f>(C66-B66)/B66</f>
        <v>-0.23778501628664495</v>
      </c>
      <c r="D67" s="43">
        <f t="shared" ref="D67:I67" si="174">(D66-C66)/C66</f>
        <v>-0.13835470085470086</v>
      </c>
      <c r="E67" s="43">
        <f t="shared" si="174"/>
        <v>5.5796652200867949E-2</v>
      </c>
      <c r="F67" s="43">
        <f t="shared" si="174"/>
        <v>0.23664122137404581</v>
      </c>
      <c r="G67" s="43">
        <f t="shared" si="174"/>
        <v>-0.20560303893637227</v>
      </c>
      <c r="H67" s="43">
        <f t="shared" si="174"/>
        <v>0.5367603108188882</v>
      </c>
      <c r="I67" s="43">
        <f t="shared" si="174"/>
        <v>0.33294437961882534</v>
      </c>
      <c r="J67" s="43">
        <f t="shared" ref="J67" si="175">+IFERROR(J66/I66-1,"nm")</f>
        <v>4.8000000000000265E-2</v>
      </c>
      <c r="K67" s="43">
        <f t="shared" ref="K67" si="176">+IFERROR(K66/J66-1,"nm")</f>
        <v>4.8000000000000043E-2</v>
      </c>
      <c r="L67" s="43">
        <f t="shared" ref="L67" si="177">+IFERROR(L66/K66-1,"nm")</f>
        <v>4.8000000000000043E-2</v>
      </c>
      <c r="M67" s="43">
        <f t="shared" ref="M67" si="178">+IFERROR(M66/L66-1,"nm")</f>
        <v>4.8000000000000043E-2</v>
      </c>
      <c r="N67" s="43">
        <f t="shared" ref="N67" si="179">+IFERROR(N66/M66-1,"nm")</f>
        <v>4.7999999999999821E-2</v>
      </c>
    </row>
    <row r="68" spans="1:14" x14ac:dyDescent="0.3">
      <c r="A68" s="42" t="s">
        <v>130</v>
      </c>
      <c r="B68" s="43">
        <f>B66/B52</f>
        <v>0.22278664731494921</v>
      </c>
      <c r="C68" s="43">
        <f t="shared" ref="C68:H68" si="180">C66/C52</f>
        <v>0.24735729386892177</v>
      </c>
      <c r="D68" s="43">
        <f t="shared" si="180"/>
        <v>0.20238393977415309</v>
      </c>
      <c r="E68" s="43">
        <f t="shared" si="180"/>
        <v>0.18426747457260334</v>
      </c>
      <c r="F68" s="43">
        <f t="shared" si="180"/>
        <v>0.21463514064410924</v>
      </c>
      <c r="G68" s="43">
        <f t="shared" si="180"/>
        <v>0.17898791055953783</v>
      </c>
      <c r="H68" s="43">
        <f t="shared" si="180"/>
        <v>0.22442388268156424</v>
      </c>
      <c r="I68" s="43">
        <f>I66/I52</f>
        <v>0.27462136389133746</v>
      </c>
      <c r="J68" s="43">
        <f t="shared" ref="J68:N68" si="181">J66/J52</f>
        <v>0.27462136389133746</v>
      </c>
      <c r="K68" s="43">
        <f t="shared" si="181"/>
        <v>0.27462136389133746</v>
      </c>
      <c r="L68" s="43">
        <f t="shared" si="181"/>
        <v>0.27462136389133746</v>
      </c>
      <c r="M68" s="43">
        <f t="shared" si="181"/>
        <v>0.27462136389133746</v>
      </c>
      <c r="N68" s="43">
        <f t="shared" si="181"/>
        <v>0.27462136389133746</v>
      </c>
    </row>
    <row r="69" spans="1:14" x14ac:dyDescent="0.3">
      <c r="A69" s="9" t="s">
        <v>131</v>
      </c>
      <c r="B69" s="9">
        <f>Historicals!B173</f>
        <v>114</v>
      </c>
      <c r="C69" s="9">
        <f>Historicals!C173</f>
        <v>85</v>
      </c>
      <c r="D69" s="9">
        <f>Historicals!D173</f>
        <v>106</v>
      </c>
      <c r="E69" s="9">
        <f>Historicals!E173</f>
        <v>116</v>
      </c>
      <c r="F69" s="9">
        <f>Historicals!F173</f>
        <v>111</v>
      </c>
      <c r="G69" s="9">
        <f>Historicals!G173</f>
        <v>132</v>
      </c>
      <c r="H69" s="9">
        <f>Historicals!H173</f>
        <v>136</v>
      </c>
      <c r="I69" s="9">
        <f>Historicals!I173</f>
        <v>134</v>
      </c>
      <c r="J69" s="44">
        <f>+J72*J79</f>
        <v>140.43200000000002</v>
      </c>
      <c r="K69" s="44">
        <f t="shared" ref="K69:N69" si="182">+K72*K79</f>
        <v>147.17273600000001</v>
      </c>
      <c r="L69" s="44">
        <f t="shared" si="182"/>
        <v>154.23702732800001</v>
      </c>
      <c r="M69" s="44">
        <f t="shared" si="182"/>
        <v>161.64040463974402</v>
      </c>
      <c r="N69" s="44">
        <f t="shared" si="182"/>
        <v>169.39914406245174</v>
      </c>
    </row>
    <row r="70" spans="1:14" x14ac:dyDescent="0.3">
      <c r="A70" s="42" t="s">
        <v>128</v>
      </c>
      <c r="B70" s="43" t="s">
        <v>153</v>
      </c>
      <c r="C70" s="43">
        <f>(C69-B69)/B69</f>
        <v>-0.25438596491228072</v>
      </c>
      <c r="D70" s="43">
        <f t="shared" ref="D70:I70" si="183">(D69-C69)/C69</f>
        <v>0.24705882352941178</v>
      </c>
      <c r="E70" s="43">
        <f t="shared" si="183"/>
        <v>9.4339622641509441E-2</v>
      </c>
      <c r="F70" s="43">
        <f t="shared" si="183"/>
        <v>-4.3103448275862072E-2</v>
      </c>
      <c r="G70" s="43">
        <f t="shared" si="183"/>
        <v>0.1891891891891892</v>
      </c>
      <c r="H70" s="43">
        <f t="shared" si="183"/>
        <v>3.0303030303030304E-2</v>
      </c>
      <c r="I70" s="43">
        <f t="shared" si="183"/>
        <v>-1.4705882352941176E-2</v>
      </c>
      <c r="J70" s="43">
        <f t="shared" ref="J70" si="184">+IFERROR(J69/I69-1,"nm")</f>
        <v>4.8000000000000043E-2</v>
      </c>
      <c r="K70" s="43">
        <f t="shared" ref="K70" si="185">+IFERROR(K69/J69-1,"nm")</f>
        <v>4.8000000000000043E-2</v>
      </c>
      <c r="L70" s="43">
        <f t="shared" ref="L70" si="186">+IFERROR(L69/K69-1,"nm")</f>
        <v>4.8000000000000043E-2</v>
      </c>
      <c r="M70" s="43">
        <f t="shared" ref="M70" si="187">+IFERROR(M69/L69-1,"nm")</f>
        <v>4.8000000000000043E-2</v>
      </c>
      <c r="N70" s="43">
        <f t="shared" ref="N70" si="188">+IFERROR(N69/M69-1,"nm")</f>
        <v>4.8000000000000043E-2</v>
      </c>
    </row>
    <row r="71" spans="1:14" x14ac:dyDescent="0.3">
      <c r="A71" s="42" t="s">
        <v>132</v>
      </c>
      <c r="B71" s="43">
        <v>8.296943231441048E-3</v>
      </c>
      <c r="C71" s="43">
        <v>5.7572473584394475E-3</v>
      </c>
      <c r="D71" s="43">
        <v>6.9663512092534175E-3</v>
      </c>
      <c r="E71" s="43">
        <v>7.808818579602827E-3</v>
      </c>
      <c r="F71" s="43">
        <v>6.9802540560935733E-3</v>
      </c>
      <c r="G71" s="43">
        <v>9.1135045567522777E-3</v>
      </c>
      <c r="H71" s="43">
        <v>7.9166424122475119E-3</v>
      </c>
      <c r="I71" s="43">
        <v>7.3012586498120199E-3</v>
      </c>
      <c r="J71" s="43">
        <f t="shared" ref="J71:N71" si="189">+IFERROR(J69/J$21,"nm")</f>
        <v>7.3012586498120199E-3</v>
      </c>
      <c r="K71" s="43">
        <f t="shared" si="189"/>
        <v>7.3012586498120199E-3</v>
      </c>
      <c r="L71" s="43">
        <f t="shared" si="189"/>
        <v>7.301258649812019E-3</v>
      </c>
      <c r="M71" s="43">
        <f t="shared" si="189"/>
        <v>7.3012586498120199E-3</v>
      </c>
      <c r="N71" s="43">
        <f t="shared" si="189"/>
        <v>7.3012586498120181E-3</v>
      </c>
    </row>
    <row r="72" spans="1:14" x14ac:dyDescent="0.3">
      <c r="A72" s="42" t="s">
        <v>139</v>
      </c>
      <c r="B72" s="43">
        <f t="shared" ref="B72:H72" si="190">+IFERROR(B69/B79,"nm")</f>
        <v>0.18968386023294509</v>
      </c>
      <c r="C72" s="43">
        <f t="shared" si="190"/>
        <v>0.11363636363636363</v>
      </c>
      <c r="D72" s="43">
        <f t="shared" si="190"/>
        <v>0.14950634696755993</v>
      </c>
      <c r="E72" s="43">
        <f t="shared" si="190"/>
        <v>0.13663133097762073</v>
      </c>
      <c r="F72" s="43">
        <f t="shared" si="190"/>
        <v>0.11948331539289558</v>
      </c>
      <c r="G72" s="43">
        <f t="shared" si="190"/>
        <v>0.14915254237288136</v>
      </c>
      <c r="H72" s="43">
        <f t="shared" si="190"/>
        <v>0.1384928716904277</v>
      </c>
      <c r="I72" s="43">
        <f>+IFERROR(I69/I79,"nm")</f>
        <v>0.14565217391304347</v>
      </c>
      <c r="J72" s="45">
        <f>+I72</f>
        <v>0.14565217391304347</v>
      </c>
      <c r="K72" s="45">
        <f t="shared" ref="K72" si="191">+J72</f>
        <v>0.14565217391304347</v>
      </c>
      <c r="L72" s="45">
        <f t="shared" ref="L72" si="192">+K72</f>
        <v>0.14565217391304347</v>
      </c>
      <c r="M72" s="45">
        <f t="shared" ref="M72" si="193">+L72</f>
        <v>0.14565217391304347</v>
      </c>
      <c r="N72" s="45">
        <f t="shared" ref="N72" si="194">+M72</f>
        <v>0.14565217391304347</v>
      </c>
    </row>
    <row r="73" spans="1:14" x14ac:dyDescent="0.3">
      <c r="A73" s="9" t="s">
        <v>133</v>
      </c>
      <c r="B73" s="9">
        <f>Historicals!B140</f>
        <v>2342</v>
      </c>
      <c r="C73" s="9">
        <f>Historicals!C140</f>
        <v>1787</v>
      </c>
      <c r="D73" s="9">
        <f>Historicals!D140</f>
        <v>1507</v>
      </c>
      <c r="E73" s="9">
        <f>Historicals!E140</f>
        <v>1587</v>
      </c>
      <c r="F73" s="9">
        <f>Historicals!F140</f>
        <v>1995</v>
      </c>
      <c r="G73" s="9">
        <f>Historicals!G140</f>
        <v>1541</v>
      </c>
      <c r="H73" s="9">
        <f>Historicals!H140</f>
        <v>2435</v>
      </c>
      <c r="I73" s="9">
        <f>Historicals!I140</f>
        <v>3293</v>
      </c>
      <c r="J73" s="9">
        <f>+J66-J69</f>
        <v>3451.0640000000003</v>
      </c>
      <c r="K73" s="9">
        <f t="shared" ref="K73:N73" si="195">+K66-K69</f>
        <v>3616.7150720000004</v>
      </c>
      <c r="L73" s="9">
        <f t="shared" si="195"/>
        <v>3790.3173954560007</v>
      </c>
      <c r="M73" s="9">
        <f t="shared" si="195"/>
        <v>3972.2526304378889</v>
      </c>
      <c r="N73" s="9">
        <f t="shared" si="195"/>
        <v>4162.9207566989071</v>
      </c>
    </row>
    <row r="74" spans="1:14" x14ac:dyDescent="0.3">
      <c r="A74" s="42" t="s">
        <v>128</v>
      </c>
      <c r="B74" s="43" t="s">
        <v>153</v>
      </c>
      <c r="C74" s="43">
        <f>(C73-B73)/B73</f>
        <v>-0.23697694278394535</v>
      </c>
      <c r="D74" s="43">
        <f t="shared" ref="D74:I74" si="196">(D73-C73)/C73</f>
        <v>-0.15668718522663683</v>
      </c>
      <c r="E74" s="43">
        <f t="shared" si="196"/>
        <v>5.3085600530856009E-2</v>
      </c>
      <c r="F74" s="43">
        <f t="shared" si="196"/>
        <v>0.25708884688090738</v>
      </c>
      <c r="G74" s="43">
        <f t="shared" si="196"/>
        <v>-0.22756892230576442</v>
      </c>
      <c r="H74" s="43">
        <f t="shared" si="196"/>
        <v>0.58014276443867618</v>
      </c>
      <c r="I74" s="43">
        <f t="shared" si="196"/>
        <v>0.35236139630390145</v>
      </c>
      <c r="J74" s="43">
        <f t="shared" ref="J74" si="197">+IFERROR(J73/I73-1,"nm")</f>
        <v>4.8000000000000043E-2</v>
      </c>
      <c r="K74" s="43">
        <f t="shared" ref="K74" si="198">+IFERROR(K73/J73-1,"nm")</f>
        <v>4.8000000000000043E-2</v>
      </c>
      <c r="L74" s="43">
        <f t="shared" ref="L74" si="199">+IFERROR(L73/K73-1,"nm")</f>
        <v>4.8000000000000043E-2</v>
      </c>
      <c r="M74" s="43">
        <f t="shared" ref="M74" si="200">+IFERROR(M73/L73-1,"nm")</f>
        <v>4.8000000000000043E-2</v>
      </c>
      <c r="N74" s="43">
        <f t="shared" ref="N74" si="201">+IFERROR(N73/M73-1,"nm")</f>
        <v>4.7999999999999821E-2</v>
      </c>
    </row>
    <row r="75" spans="1:14" x14ac:dyDescent="0.3">
      <c r="A75" s="42" t="s">
        <v>130</v>
      </c>
      <c r="B75" s="43">
        <v>0.17045123726346434</v>
      </c>
      <c r="C75" s="43">
        <v>0.12103765917095638</v>
      </c>
      <c r="D75" s="43">
        <v>9.9040483701366977E-2</v>
      </c>
      <c r="E75" s="43">
        <v>0.10683271625715247</v>
      </c>
      <c r="F75" s="43">
        <v>0.12545591749465476</v>
      </c>
      <c r="G75" s="43">
        <v>0.1063932615299641</v>
      </c>
      <c r="H75" s="43">
        <v>0.14174282554281389</v>
      </c>
      <c r="I75" s="43">
        <v>0.17942570696888793</v>
      </c>
      <c r="J75" s="43">
        <f t="shared" ref="J75:N75" si="202">+IFERROR(J73/J$21,"nm")</f>
        <v>0.1794257069688879</v>
      </c>
      <c r="K75" s="43">
        <f t="shared" si="202"/>
        <v>0.1794257069688879</v>
      </c>
      <c r="L75" s="43">
        <f t="shared" si="202"/>
        <v>0.17942570696888793</v>
      </c>
      <c r="M75" s="43">
        <f t="shared" si="202"/>
        <v>0.17942570696888796</v>
      </c>
      <c r="N75" s="43">
        <f t="shared" si="202"/>
        <v>0.17942570696888788</v>
      </c>
    </row>
    <row r="76" spans="1:14" x14ac:dyDescent="0.3">
      <c r="A76" s="9" t="s">
        <v>134</v>
      </c>
      <c r="B76" s="9">
        <f>Historicals!B162</f>
        <v>273</v>
      </c>
      <c r="C76" s="9">
        <f>Historicals!C162</f>
        <v>234</v>
      </c>
      <c r="D76" s="9">
        <f>Historicals!D162</f>
        <v>173</v>
      </c>
      <c r="E76" s="9">
        <f>Historicals!E162</f>
        <v>240</v>
      </c>
      <c r="F76" s="9">
        <f>Historicals!F162</f>
        <v>233</v>
      </c>
      <c r="G76" s="9">
        <f>Historicals!G162</f>
        <v>139</v>
      </c>
      <c r="H76" s="9">
        <f>Historicals!H162</f>
        <v>153</v>
      </c>
      <c r="I76" s="9">
        <f>Historicals!I162</f>
        <v>197</v>
      </c>
      <c r="J76" s="44">
        <f>+J52*J78</f>
        <v>140.37838086416392</v>
      </c>
      <c r="K76" s="44">
        <f t="shared" ref="K76:N76" si="203">+K52*K78</f>
        <v>147.11654314564379</v>
      </c>
      <c r="L76" s="44">
        <f t="shared" si="203"/>
        <v>154.17813721663467</v>
      </c>
      <c r="M76" s="44">
        <f t="shared" si="203"/>
        <v>161.57868780303315</v>
      </c>
      <c r="N76" s="44">
        <f t="shared" si="203"/>
        <v>169.33446481757872</v>
      </c>
    </row>
    <row r="77" spans="1:14" x14ac:dyDescent="0.3">
      <c r="A77" s="42" t="s">
        <v>128</v>
      </c>
      <c r="B77" s="43" t="s">
        <v>153</v>
      </c>
      <c r="C77" s="43">
        <v>-0.1428571428571429</v>
      </c>
      <c r="D77" s="43">
        <v>-0.26068376068376065</v>
      </c>
      <c r="E77" s="43">
        <v>0.38728323699421963</v>
      </c>
      <c r="F77" s="43">
        <v>-2.9166666666666674E-2</v>
      </c>
      <c r="G77" s="43">
        <v>-0.40343347639484983</v>
      </c>
      <c r="H77" s="43">
        <v>0.10071942446043169</v>
      </c>
      <c r="I77" s="43">
        <v>0.28758169934640532</v>
      </c>
      <c r="J77" s="43">
        <f t="shared" ref="J77" si="204">+IFERROR(J76/I76-1,"nm")</f>
        <v>-0.28741938647632526</v>
      </c>
      <c r="K77" s="43">
        <f t="shared" ref="K77" si="205">+IFERROR(K76/J76-1,"nm")</f>
        <v>4.8000000000000043E-2</v>
      </c>
      <c r="L77" s="43">
        <f t="shared" ref="L77" si="206">+IFERROR(L76/K76-1,"nm")</f>
        <v>4.7999999999999821E-2</v>
      </c>
      <c r="M77" s="43">
        <f t="shared" ref="M77" si="207">+IFERROR(M76/L76-1,"nm")</f>
        <v>4.8000000000000043E-2</v>
      </c>
      <c r="N77" s="43">
        <f t="shared" ref="N77" si="208">+IFERROR(N76/M76-1,"nm")</f>
        <v>4.7999999999999821E-2</v>
      </c>
    </row>
    <row r="78" spans="1:14" x14ac:dyDescent="0.3">
      <c r="A78" s="42" t="s">
        <v>132</v>
      </c>
      <c r="B78" s="43">
        <v>1.9868995633187773E-2</v>
      </c>
      <c r="C78" s="43">
        <v>1.5849363316174477E-2</v>
      </c>
      <c r="D78" s="43">
        <v>1.1369610935856993E-2</v>
      </c>
      <c r="E78" s="43">
        <v>1.6156176371592057E-2</v>
      </c>
      <c r="F78" s="43">
        <v>1.4652245000628852E-2</v>
      </c>
      <c r="G78" s="43">
        <v>9.5967964650648992E-3</v>
      </c>
      <c r="H78" s="43">
        <v>8.9062227137784496E-3</v>
      </c>
      <c r="I78" s="43">
        <v>1.0733939955320656E-2</v>
      </c>
      <c r="J78" s="45">
        <f>+I78</f>
        <v>1.0733939955320656E-2</v>
      </c>
      <c r="K78" s="45">
        <f t="shared" ref="K78" si="209">+J78</f>
        <v>1.0733939955320656E-2</v>
      </c>
      <c r="L78" s="45">
        <f t="shared" ref="L78" si="210">+K78</f>
        <v>1.0733939955320656E-2</v>
      </c>
      <c r="M78" s="45">
        <f t="shared" ref="M78" si="211">+L78</f>
        <v>1.0733939955320656E-2</v>
      </c>
      <c r="N78" s="45">
        <f t="shared" ref="N78" si="212">+M78</f>
        <v>1.0733939955320656E-2</v>
      </c>
    </row>
    <row r="79" spans="1:14" x14ac:dyDescent="0.3">
      <c r="A79" s="9" t="s">
        <v>140</v>
      </c>
      <c r="B79" s="48">
        <f>Historicals!B151</f>
        <v>601</v>
      </c>
      <c r="C79" s="48">
        <f>Historicals!C151</f>
        <v>748</v>
      </c>
      <c r="D79" s="48">
        <f>Historicals!D151</f>
        <v>709</v>
      </c>
      <c r="E79" s="48">
        <f>Historicals!E151</f>
        <v>849</v>
      </c>
      <c r="F79" s="48">
        <f>Historicals!F151</f>
        <v>929</v>
      </c>
      <c r="G79" s="48">
        <f>Historicals!G151</f>
        <v>885</v>
      </c>
      <c r="H79" s="48">
        <f>Historicals!H151</f>
        <v>982</v>
      </c>
      <c r="I79" s="48">
        <f>Historicals!I151</f>
        <v>920</v>
      </c>
      <c r="J79" s="44">
        <f>+J52*J81</f>
        <v>964.1600000000002</v>
      </c>
      <c r="K79" s="44">
        <f t="shared" ref="K79:N79" si="213">+K52*K81</f>
        <v>1010.4396800000002</v>
      </c>
      <c r="L79" s="44">
        <f t="shared" si="213"/>
        <v>1058.9407846400002</v>
      </c>
      <c r="M79" s="44">
        <f t="shared" si="213"/>
        <v>1109.7699423027202</v>
      </c>
      <c r="N79" s="44">
        <f t="shared" si="213"/>
        <v>1163.0388995332507</v>
      </c>
    </row>
    <row r="80" spans="1:14" x14ac:dyDescent="0.3">
      <c r="A80" s="42" t="s">
        <v>128</v>
      </c>
      <c r="B80" s="43"/>
      <c r="C80" s="43">
        <f>(C79-B79)/B79</f>
        <v>0.24459234608985025</v>
      </c>
      <c r="D80" s="43">
        <f t="shared" ref="D80:I80" si="214">(D79-C79)/C79</f>
        <v>-5.213903743315508E-2</v>
      </c>
      <c r="E80" s="43">
        <f t="shared" si="214"/>
        <v>0.19746121297602257</v>
      </c>
      <c r="F80" s="43">
        <f t="shared" si="214"/>
        <v>9.4228504122497059E-2</v>
      </c>
      <c r="G80" s="43">
        <f t="shared" si="214"/>
        <v>-4.7362755651237889E-2</v>
      </c>
      <c r="H80" s="43">
        <f t="shared" si="214"/>
        <v>0.1096045197740113</v>
      </c>
      <c r="I80" s="43">
        <f t="shared" si="214"/>
        <v>-6.313645621181263E-2</v>
      </c>
      <c r="J80" s="43">
        <f>+J81+J82</f>
        <v>7.37238560782114E-2</v>
      </c>
      <c r="K80" s="43">
        <f t="shared" ref="K80:N80" si="215">+K81+K82</f>
        <v>7.37238560782114E-2</v>
      </c>
      <c r="L80" s="43">
        <f t="shared" si="215"/>
        <v>7.37238560782114E-2</v>
      </c>
      <c r="M80" s="43">
        <f t="shared" si="215"/>
        <v>7.37238560782114E-2</v>
      </c>
      <c r="N80" s="43">
        <f t="shared" si="215"/>
        <v>7.37238560782114E-2</v>
      </c>
    </row>
    <row r="81" spans="1:14" x14ac:dyDescent="0.3">
      <c r="A81" s="42" t="s">
        <v>132</v>
      </c>
      <c r="B81" s="43">
        <f t="shared" ref="B81:I81" si="216">B79/B52</f>
        <v>5.4517416545718435E-2</v>
      </c>
      <c r="C81" s="43">
        <f t="shared" si="216"/>
        <v>9.8837209302325577E-2</v>
      </c>
      <c r="D81" s="43">
        <f t="shared" si="216"/>
        <v>8.8958594730238399E-2</v>
      </c>
      <c r="E81" s="43">
        <f t="shared" si="216"/>
        <v>9.1863233066435832E-2</v>
      </c>
      <c r="F81" s="43">
        <f t="shared" si="216"/>
        <v>9.4679983693436609E-2</v>
      </c>
      <c r="G81" s="43">
        <f t="shared" si="216"/>
        <v>9.4682785920616241E-2</v>
      </c>
      <c r="H81" s="43">
        <f t="shared" si="216"/>
        <v>8.5719273743016758E-2</v>
      </c>
      <c r="I81" s="43">
        <f t="shared" si="216"/>
        <v>7.37238560782114E-2</v>
      </c>
      <c r="J81" s="45">
        <f>+I81</f>
        <v>7.37238560782114E-2</v>
      </c>
      <c r="K81" s="45">
        <f t="shared" ref="K81" si="217">+J81</f>
        <v>7.37238560782114E-2</v>
      </c>
      <c r="L81" s="45">
        <f t="shared" ref="L81" si="218">+K81</f>
        <v>7.37238560782114E-2</v>
      </c>
      <c r="M81" s="45">
        <f t="shared" ref="M81" si="219">+L81</f>
        <v>7.37238560782114E-2</v>
      </c>
      <c r="N81" s="45">
        <f t="shared" ref="N81" si="220">+M81</f>
        <v>7.37238560782114E-2</v>
      </c>
    </row>
    <row r="82" spans="1:14" x14ac:dyDescent="0.3">
      <c r="A82" s="39" t="s">
        <v>101</v>
      </c>
      <c r="B82" s="39"/>
      <c r="C82" s="39"/>
      <c r="D82" s="39"/>
      <c r="E82" s="39"/>
      <c r="F82" s="39"/>
      <c r="G82" s="39"/>
      <c r="H82" s="39"/>
      <c r="I82" s="39"/>
      <c r="J82" s="35"/>
      <c r="K82" s="35"/>
      <c r="L82" s="35"/>
      <c r="M82" s="35"/>
      <c r="N82" s="35"/>
    </row>
    <row r="83" spans="1:14" x14ac:dyDescent="0.3">
      <c r="A83" s="9" t="s">
        <v>135</v>
      </c>
      <c r="B83" s="1">
        <f>SUM(B85,B89,B93)</f>
        <v>3067</v>
      </c>
      <c r="C83" s="1">
        <f t="shared" ref="C83:N83" si="221">SUM(C85,C89,C93)</f>
        <v>3785</v>
      </c>
      <c r="D83" s="1">
        <f t="shared" si="221"/>
        <v>4237</v>
      </c>
      <c r="E83" s="1">
        <f t="shared" si="221"/>
        <v>5134</v>
      </c>
      <c r="F83" s="1">
        <f t="shared" si="221"/>
        <v>6208</v>
      </c>
      <c r="G83" s="1">
        <f t="shared" si="221"/>
        <v>6679</v>
      </c>
      <c r="H83" s="1">
        <f t="shared" si="221"/>
        <v>8290</v>
      </c>
      <c r="I83" s="1">
        <f t="shared" si="221"/>
        <v>7547</v>
      </c>
      <c r="J83" s="9">
        <f t="shared" si="221"/>
        <v>7909.2560000000003</v>
      </c>
      <c r="K83" s="9">
        <f t="shared" si="221"/>
        <v>8288.9002880000007</v>
      </c>
      <c r="L83" s="9">
        <f t="shared" si="221"/>
        <v>8686.7675018240006</v>
      </c>
      <c r="M83" s="9">
        <f t="shared" si="221"/>
        <v>9103.7323419115528</v>
      </c>
      <c r="N83" s="9">
        <f t="shared" si="221"/>
        <v>9540.7114943233082</v>
      </c>
    </row>
    <row r="84" spans="1:14" x14ac:dyDescent="0.3">
      <c r="A84" s="40" t="s">
        <v>128</v>
      </c>
      <c r="B84" s="43" t="str">
        <f t="shared" ref="B84" si="222">+IFERROR(B83/A83-1,"nm")</f>
        <v>nm</v>
      </c>
      <c r="C84" s="43">
        <f t="shared" ref="C84" si="223">+IFERROR(C83/B83-1,"nm")</f>
        <v>0.23410498858819695</v>
      </c>
      <c r="D84" s="43">
        <f t="shared" ref="D84" si="224">+IFERROR(D83/C83-1,"nm")</f>
        <v>0.11941875825627468</v>
      </c>
      <c r="E84" s="43">
        <f t="shared" ref="E84" si="225">+IFERROR(E83/D83-1,"nm")</f>
        <v>0.21170639603493036</v>
      </c>
      <c r="F84" s="43">
        <f t="shared" ref="F84" si="226">+IFERROR(F83/E83-1,"nm")</f>
        <v>0.20919361121932223</v>
      </c>
      <c r="G84" s="43">
        <f t="shared" ref="G84" si="227">+IFERROR(G83/F83-1,"nm")</f>
        <v>7.5869845360824639E-2</v>
      </c>
      <c r="H84" s="43">
        <f t="shared" ref="H84" si="228">+IFERROR(H83/G83-1,"nm")</f>
        <v>0.24120377301991325</v>
      </c>
      <c r="I84" s="43">
        <f t="shared" ref="I84" si="229">+IFERROR(I83/H83-1,"nm")</f>
        <v>-8.9626055488540413E-2</v>
      </c>
      <c r="J84" s="43">
        <f t="shared" ref="J84" si="230">+IFERROR(J83/I83-1,"nm")</f>
        <v>4.8000000000000043E-2</v>
      </c>
      <c r="K84" s="43">
        <f t="shared" ref="K84" si="231">+IFERROR(K83/J83-1,"nm")</f>
        <v>4.8000000000000043E-2</v>
      </c>
      <c r="L84" s="43">
        <f t="shared" ref="L84" si="232">+IFERROR(L83/K83-1,"nm")</f>
        <v>4.8000000000000043E-2</v>
      </c>
      <c r="M84" s="43">
        <f t="shared" ref="M84" si="233">+IFERROR(M83/L83-1,"nm")</f>
        <v>4.8000000000000043E-2</v>
      </c>
      <c r="N84" s="43">
        <f t="shared" ref="N84" si="234">+IFERROR(N83/M83-1,"nm")</f>
        <v>4.8000000000000043E-2</v>
      </c>
    </row>
    <row r="85" spans="1:14" x14ac:dyDescent="0.3">
      <c r="A85" s="41" t="s">
        <v>112</v>
      </c>
      <c r="B85">
        <f>Historicals!B121</f>
        <v>2016</v>
      </c>
      <c r="C85">
        <f>Historicals!C121</f>
        <v>2599</v>
      </c>
      <c r="D85">
        <f>Historicals!D121</f>
        <v>2920</v>
      </c>
      <c r="E85">
        <f>Historicals!E121</f>
        <v>3496</v>
      </c>
      <c r="F85">
        <f>Historicals!F121</f>
        <v>4262</v>
      </c>
      <c r="G85">
        <f>Historicals!G121</f>
        <v>4635</v>
      </c>
      <c r="H85">
        <f>Historicals!H121</f>
        <v>5748</v>
      </c>
      <c r="I85">
        <f>Historicals!I121</f>
        <v>5416</v>
      </c>
      <c r="J85">
        <f>+I85*(1+J86)</f>
        <v>5675.9679999999998</v>
      </c>
      <c r="K85">
        <f t="shared" ref="K85" si="235">+J85*(1+K86)</f>
        <v>5948.4144640000004</v>
      </c>
      <c r="L85">
        <f t="shared" ref="L85" si="236">+K85*(1+L86)</f>
        <v>6233.9383582720011</v>
      </c>
      <c r="M85">
        <f t="shared" ref="M85" si="237">+L85*(1+M86)</f>
        <v>6533.1673994690573</v>
      </c>
      <c r="N85">
        <f t="shared" ref="N85" si="238">+M85*(1+N86)</f>
        <v>6846.7594346435726</v>
      </c>
    </row>
    <row r="86" spans="1:14" x14ac:dyDescent="0.3">
      <c r="A86" s="40" t="s">
        <v>128</v>
      </c>
      <c r="B86" s="43" t="str">
        <f>+IFERROR(B85/A85-1,"nm")</f>
        <v>nm</v>
      </c>
      <c r="C86" s="43">
        <f t="shared" ref="C86:F86" si="239">+IFERROR(C85/B85-1,"nm")</f>
        <v>0.28918650793650791</v>
      </c>
      <c r="D86" s="43">
        <f t="shared" si="239"/>
        <v>0.12350904193920731</v>
      </c>
      <c r="E86" s="43">
        <f t="shared" si="239"/>
        <v>0.19726027397260282</v>
      </c>
      <c r="F86" s="43">
        <f t="shared" si="239"/>
        <v>0.21910755148741412</v>
      </c>
      <c r="G86" s="43">
        <f>+IFERROR(G85/F85-1,"nm")</f>
        <v>8.7517597372125833E-2</v>
      </c>
      <c r="H86" s="43">
        <f t="shared" ref="H86:I86" si="240">+IFERROR(H85/G85-1,"nm")</f>
        <v>0.24012944983818763</v>
      </c>
      <c r="I86" s="43">
        <f t="shared" si="240"/>
        <v>-5.7759220598469052E-2</v>
      </c>
      <c r="J86" s="43">
        <v>4.8000000000000001E-2</v>
      </c>
      <c r="K86" s="43">
        <v>4.8000000000000001E-2</v>
      </c>
      <c r="L86" s="43">
        <v>4.8000000000000001E-2</v>
      </c>
      <c r="M86" s="43">
        <v>4.8000000000000001E-2</v>
      </c>
      <c r="N86" s="43">
        <v>4.8000000000000001E-2</v>
      </c>
    </row>
    <row r="87" spans="1:14" x14ac:dyDescent="0.3">
      <c r="A87" s="40" t="s">
        <v>136</v>
      </c>
      <c r="B87" s="43" t="str">
        <f t="shared" ref="B87" si="241">B86</f>
        <v>nm</v>
      </c>
      <c r="C87" s="43">
        <f>[1]Historicals!C200</f>
        <v>-0.36521739130434783</v>
      </c>
      <c r="D87" s="43">
        <f>[1]Historicals!D200</f>
        <v>0</v>
      </c>
      <c r="E87" s="43">
        <f>[1]Historicals!E200</f>
        <v>0.20547945205479451</v>
      </c>
      <c r="F87" s="43">
        <f>[1]Historicals!F200</f>
        <v>-0.52272727272727271</v>
      </c>
      <c r="G87" s="43">
        <f>[1]Historicals!G200</f>
        <v>-0.2857142857142857</v>
      </c>
      <c r="H87" s="43">
        <f>[1]Historicals!H200</f>
        <v>-0.16666666666666666</v>
      </c>
      <c r="I87" s="43">
        <f>[1]Historicals!I200</f>
        <v>3.02</v>
      </c>
      <c r="J87" s="45">
        <v>0</v>
      </c>
      <c r="K87" s="45">
        <f t="shared" ref="K87:K88" si="242">+J87</f>
        <v>0</v>
      </c>
      <c r="L87" s="45">
        <f t="shared" ref="L87:L88" si="243">+K87</f>
        <v>0</v>
      </c>
      <c r="M87" s="45">
        <f t="shared" ref="M87:M88" si="244">+L87</f>
        <v>0</v>
      </c>
      <c r="N87" s="45">
        <f t="shared" ref="N87:N88" si="245">+M87</f>
        <v>0</v>
      </c>
    </row>
    <row r="88" spans="1:14" x14ac:dyDescent="0.3">
      <c r="A88" s="40" t="s">
        <v>137</v>
      </c>
      <c r="B88" s="43" t="str">
        <f>+IFERROR(B86-B87,"nm")</f>
        <v>nm</v>
      </c>
      <c r="C88" s="43" t="s">
        <v>153</v>
      </c>
      <c r="D88" s="43" t="s">
        <v>153</v>
      </c>
      <c r="E88" s="43">
        <f t="shared" ref="E88:G88" si="246">E86-E87</f>
        <v>-8.2191780821916915E-3</v>
      </c>
      <c r="F88" s="43">
        <f t="shared" si="246"/>
        <v>0.74183482421468683</v>
      </c>
      <c r="G88" s="43">
        <f t="shared" si="246"/>
        <v>0.37323188308641153</v>
      </c>
      <c r="H88" s="43">
        <f>H86-H87</f>
        <v>0.40679611650485425</v>
      </c>
      <c r="I88" s="43">
        <f>I86-I87</f>
        <v>-3.0777592205984692</v>
      </c>
      <c r="J88" s="45">
        <v>0</v>
      </c>
      <c r="K88" s="45">
        <f t="shared" si="242"/>
        <v>0</v>
      </c>
      <c r="L88" s="45">
        <f t="shared" si="243"/>
        <v>0</v>
      </c>
      <c r="M88" s="45">
        <f t="shared" si="244"/>
        <v>0</v>
      </c>
      <c r="N88" s="45">
        <f t="shared" si="245"/>
        <v>0</v>
      </c>
    </row>
    <row r="89" spans="1:14" x14ac:dyDescent="0.3">
      <c r="A89" s="41" t="s">
        <v>113</v>
      </c>
      <c r="B89">
        <f>Historicals!B122</f>
        <v>925</v>
      </c>
      <c r="C89">
        <f>Historicals!C122</f>
        <v>1055</v>
      </c>
      <c r="D89">
        <f>Historicals!D122</f>
        <v>1188</v>
      </c>
      <c r="E89">
        <f>Historicals!E122</f>
        <v>1508</v>
      </c>
      <c r="F89">
        <f>Historicals!F122</f>
        <v>1808</v>
      </c>
      <c r="G89">
        <f>Historicals!G122</f>
        <v>1896</v>
      </c>
      <c r="H89">
        <f>Historicals!H122</f>
        <v>2347</v>
      </c>
      <c r="I89">
        <f>Historicals!I122</f>
        <v>1938</v>
      </c>
      <c r="J89">
        <f>+I89*(1+J90)</f>
        <v>2031.0240000000001</v>
      </c>
      <c r="K89">
        <f t="shared" ref="K89" si="247">+J89*(1+K90)</f>
        <v>2128.513152</v>
      </c>
      <c r="L89">
        <f t="shared" ref="L89" si="248">+K89*(1+L90)</f>
        <v>2230.681783296</v>
      </c>
      <c r="M89">
        <f t="shared" ref="M89" si="249">+L89*(1+M90)</f>
        <v>2337.7545088942084</v>
      </c>
      <c r="N89">
        <f t="shared" ref="N89" si="250">+M89*(1+N90)</f>
        <v>2449.9667253211305</v>
      </c>
    </row>
    <row r="90" spans="1:14" x14ac:dyDescent="0.3">
      <c r="A90" s="40" t="s">
        <v>128</v>
      </c>
      <c r="B90" s="43" t="str">
        <f t="shared" ref="B90:H90" si="251">+IFERROR(B89/A89-1,"nm")</f>
        <v>nm</v>
      </c>
      <c r="C90" s="43">
        <f t="shared" si="251"/>
        <v>0.14054054054054044</v>
      </c>
      <c r="D90" s="43">
        <f t="shared" si="251"/>
        <v>0.12606635071090055</v>
      </c>
      <c r="E90" s="43">
        <f t="shared" si="251"/>
        <v>0.26936026936026947</v>
      </c>
      <c r="F90" s="43">
        <f t="shared" si="251"/>
        <v>0.19893899204244025</v>
      </c>
      <c r="G90" s="43">
        <f t="shared" si="251"/>
        <v>4.8672566371681381E-2</v>
      </c>
      <c r="H90" s="43">
        <f t="shared" si="251"/>
        <v>0.2378691983122363</v>
      </c>
      <c r="I90" s="43">
        <f>+IFERROR(I89/H89-1,"nm")</f>
        <v>-0.17426501917341286</v>
      </c>
      <c r="J90" s="43">
        <v>4.8000000000000001E-2</v>
      </c>
      <c r="K90" s="43">
        <v>4.8000000000000001E-2</v>
      </c>
      <c r="L90" s="43">
        <v>4.8000000000000001E-2</v>
      </c>
      <c r="M90" s="43">
        <v>4.8000000000000001E-2</v>
      </c>
      <c r="N90" s="43">
        <v>4.8000000000000001E-2</v>
      </c>
    </row>
    <row r="91" spans="1:14" x14ac:dyDescent="0.3">
      <c r="A91" s="40" t="s">
        <v>136</v>
      </c>
      <c r="B91" s="43" t="str">
        <f>B90</f>
        <v>nm</v>
      </c>
      <c r="C91" s="43">
        <f>[1]Historicals!C201</f>
        <v>0</v>
      </c>
      <c r="D91" s="43">
        <f>[1]Historicals!D201</f>
        <v>0</v>
      </c>
      <c r="E91" s="43">
        <f>[1]Historicals!E201</f>
        <v>0</v>
      </c>
      <c r="F91" s="43">
        <f>[1]Historicals!F201</f>
        <v>0</v>
      </c>
      <c r="G91" s="43">
        <f>[1]Historicals!G201</f>
        <v>0</v>
      </c>
      <c r="H91" s="43">
        <f>[1]Historicals!H201</f>
        <v>0</v>
      </c>
      <c r="I91" s="43">
        <f>[1]Historicals!I201</f>
        <v>0.06</v>
      </c>
      <c r="J91" s="45">
        <v>0</v>
      </c>
      <c r="K91" s="45">
        <f t="shared" ref="K91:K92" si="252">+J91</f>
        <v>0</v>
      </c>
      <c r="L91" s="45">
        <f t="shared" ref="L91:L92" si="253">+K91</f>
        <v>0</v>
      </c>
      <c r="M91" s="45">
        <f t="shared" ref="M91:M92" si="254">+L91</f>
        <v>0</v>
      </c>
      <c r="N91" s="45">
        <f t="shared" ref="N91:N92" si="255">+M91</f>
        <v>0</v>
      </c>
    </row>
    <row r="92" spans="1:14" x14ac:dyDescent="0.3">
      <c r="A92" s="40" t="s">
        <v>137</v>
      </c>
      <c r="B92" s="43" t="str">
        <f t="shared" ref="B92:H92" si="256">+IFERROR(B90-B91,"nm")</f>
        <v>nm</v>
      </c>
      <c r="C92" s="43">
        <f t="shared" si="256"/>
        <v>0.14054054054054044</v>
      </c>
      <c r="D92" s="43">
        <f t="shared" si="256"/>
        <v>0.12606635071090055</v>
      </c>
      <c r="E92" s="43">
        <f t="shared" si="256"/>
        <v>0.26936026936026947</v>
      </c>
      <c r="F92" s="43">
        <f t="shared" si="256"/>
        <v>0.19893899204244025</v>
      </c>
      <c r="G92" s="43">
        <f t="shared" si="256"/>
        <v>4.8672566371681381E-2</v>
      </c>
      <c r="H92" s="43">
        <f t="shared" si="256"/>
        <v>0.2378691983122363</v>
      </c>
      <c r="I92" s="43">
        <f>+IFERROR(I90-I91,"nm")</f>
        <v>-0.23426501917341286</v>
      </c>
      <c r="J92" s="45">
        <v>0</v>
      </c>
      <c r="K92" s="45">
        <f t="shared" si="252"/>
        <v>0</v>
      </c>
      <c r="L92" s="45">
        <f t="shared" si="253"/>
        <v>0</v>
      </c>
      <c r="M92" s="45">
        <f t="shared" si="254"/>
        <v>0</v>
      </c>
      <c r="N92" s="45">
        <f t="shared" si="255"/>
        <v>0</v>
      </c>
    </row>
    <row r="93" spans="1:14" x14ac:dyDescent="0.3">
      <c r="A93" s="41" t="s">
        <v>114</v>
      </c>
      <c r="B93">
        <f>Historicals!B123</f>
        <v>126</v>
      </c>
      <c r="C93">
        <f>Historicals!C123</f>
        <v>131</v>
      </c>
      <c r="D93">
        <f>Historicals!D123</f>
        <v>129</v>
      </c>
      <c r="E93">
        <f>Historicals!E123</f>
        <v>130</v>
      </c>
      <c r="F93">
        <f>Historicals!F123</f>
        <v>138</v>
      </c>
      <c r="G93">
        <f>Historicals!G123</f>
        <v>148</v>
      </c>
      <c r="H93">
        <f>Historicals!H123</f>
        <v>195</v>
      </c>
      <c r="I93">
        <f>Historicals!I123</f>
        <v>193</v>
      </c>
      <c r="J93">
        <f>+I93*(1+J94)</f>
        <v>202.26400000000001</v>
      </c>
      <c r="K93">
        <f t="shared" ref="K93" si="257">+J93*(1+K94)</f>
        <v>211.97267200000002</v>
      </c>
      <c r="L93">
        <f t="shared" ref="L93" si="258">+K93*(1+L94)</f>
        <v>222.14736025600001</v>
      </c>
      <c r="M93">
        <f t="shared" ref="M93" si="259">+L93*(1+M94)</f>
        <v>232.81043354828802</v>
      </c>
      <c r="N93">
        <f t="shared" ref="N93" si="260">+M93*(1+N94)</f>
        <v>243.98533435860585</v>
      </c>
    </row>
    <row r="94" spans="1:14" x14ac:dyDescent="0.3">
      <c r="A94" s="40" t="s">
        <v>128</v>
      </c>
      <c r="B94" s="43" t="str">
        <f t="shared" ref="B94:H94" si="261">+IFERROR(B93/A93-1,"nm")</f>
        <v>nm</v>
      </c>
      <c r="C94" s="43">
        <f t="shared" si="261"/>
        <v>3.9682539682539764E-2</v>
      </c>
      <c r="D94" s="43">
        <f t="shared" si="261"/>
        <v>-1.5267175572519109E-2</v>
      </c>
      <c r="E94" s="43">
        <f t="shared" si="261"/>
        <v>7.7519379844961378E-3</v>
      </c>
      <c r="F94" s="43">
        <f t="shared" si="261"/>
        <v>6.1538461538461542E-2</v>
      </c>
      <c r="G94" s="43">
        <f t="shared" si="261"/>
        <v>7.2463768115942129E-2</v>
      </c>
      <c r="H94" s="43">
        <f t="shared" si="261"/>
        <v>0.31756756756756754</v>
      </c>
      <c r="I94" s="43">
        <f>+IFERROR(I93/H93-1,"nm")</f>
        <v>-1.025641025641022E-2</v>
      </c>
      <c r="J94" s="43">
        <v>4.8000000000000001E-2</v>
      </c>
      <c r="K94" s="43">
        <v>4.8000000000000001E-2</v>
      </c>
      <c r="L94" s="43">
        <v>4.8000000000000001E-2</v>
      </c>
      <c r="M94" s="43">
        <v>4.8000000000000001E-2</v>
      </c>
      <c r="N94" s="43">
        <v>4.8000000000000001E-2</v>
      </c>
    </row>
    <row r="95" spans="1:14" x14ac:dyDescent="0.3">
      <c r="A95" s="40" t="s">
        <v>136</v>
      </c>
      <c r="B95" s="43" t="str">
        <f>B94</f>
        <v>nm</v>
      </c>
      <c r="C95" s="43">
        <f>[1]Historicals!C202</f>
        <v>-1.3622603430877902E-2</v>
      </c>
      <c r="D95" s="43">
        <f>[1]Historicals!D202</f>
        <v>4.4501278772378514E-2</v>
      </c>
      <c r="E95" s="43">
        <f>[1]Historicals!E202</f>
        <v>-7.6395690499510283E-2</v>
      </c>
      <c r="F95" s="43">
        <f>[1]Historicals!F202</f>
        <v>1.0604453870625663E-2</v>
      </c>
      <c r="G95" s="43">
        <f>[1]Historicals!G202</f>
        <v>-3.1479538300104928E-2</v>
      </c>
      <c r="H95" s="43">
        <f>[1]Historicals!H202</f>
        <v>0.19447453954496208</v>
      </c>
      <c r="I95" s="43">
        <f>[1]Historicals!I202</f>
        <v>7.0000000000000007E-2</v>
      </c>
      <c r="J95" s="45">
        <v>0</v>
      </c>
      <c r="K95" s="45">
        <f t="shared" ref="K95:K96" si="262">+J95</f>
        <v>0</v>
      </c>
      <c r="L95" s="45">
        <f t="shared" ref="L95:L96" si="263">+K95</f>
        <v>0</v>
      </c>
      <c r="M95" s="45">
        <f t="shared" ref="M95:M96" si="264">+L95</f>
        <v>0</v>
      </c>
      <c r="N95" s="45">
        <f t="shared" ref="N95:N96" si="265">+M95</f>
        <v>0</v>
      </c>
    </row>
    <row r="96" spans="1:14" x14ac:dyDescent="0.3">
      <c r="A96" s="40" t="s">
        <v>137</v>
      </c>
      <c r="B96" s="43" t="str">
        <f t="shared" ref="B96:H96" si="266">+IFERROR(B94-B95,"nm")</f>
        <v>nm</v>
      </c>
      <c r="C96" s="43">
        <f t="shared" si="266"/>
        <v>5.3305143113417663E-2</v>
      </c>
      <c r="D96" s="43">
        <f t="shared" si="266"/>
        <v>-5.9768454344897623E-2</v>
      </c>
      <c r="E96" s="43">
        <f t="shared" si="266"/>
        <v>8.414762848400642E-2</v>
      </c>
      <c r="F96" s="43">
        <f t="shared" si="266"/>
        <v>5.093400766783588E-2</v>
      </c>
      <c r="G96" s="43">
        <f t="shared" si="266"/>
        <v>0.10394330641604706</v>
      </c>
      <c r="H96" s="43">
        <f t="shared" si="266"/>
        <v>0.12309302802260547</v>
      </c>
      <c r="I96" s="43">
        <f>+IFERROR(I94-I95,"nm")</f>
        <v>-8.0256410256410227E-2</v>
      </c>
      <c r="J96" s="45">
        <v>0</v>
      </c>
      <c r="K96" s="45">
        <f t="shared" si="262"/>
        <v>0</v>
      </c>
      <c r="L96" s="45">
        <f t="shared" si="263"/>
        <v>0</v>
      </c>
      <c r="M96" s="45">
        <f t="shared" si="264"/>
        <v>0</v>
      </c>
      <c r="N96" s="45">
        <f t="shared" si="265"/>
        <v>0</v>
      </c>
    </row>
    <row r="97" spans="1:14" x14ac:dyDescent="0.3">
      <c r="A97" s="9" t="s">
        <v>129</v>
      </c>
      <c r="B97" s="1">
        <f>SUM(B100,B104)</f>
        <v>1039</v>
      </c>
      <c r="C97" s="1">
        <f t="shared" ref="C97:I97" si="267">SUM(C100,C104)</f>
        <v>1420</v>
      </c>
      <c r="D97" s="1">
        <f t="shared" si="267"/>
        <v>1561</v>
      </c>
      <c r="E97" s="1">
        <f t="shared" si="267"/>
        <v>1863</v>
      </c>
      <c r="F97" s="1">
        <f t="shared" si="267"/>
        <v>2426</v>
      </c>
      <c r="G97" s="1">
        <f t="shared" si="267"/>
        <v>2534</v>
      </c>
      <c r="H97" s="1">
        <f t="shared" si="267"/>
        <v>3289</v>
      </c>
      <c r="I97" s="1">
        <f t="shared" si="267"/>
        <v>2406</v>
      </c>
      <c r="J97" s="44">
        <f>+J83*J99</f>
        <v>2521.4879999999998</v>
      </c>
      <c r="K97" s="44">
        <f t="shared" ref="K97:N97" si="268">+K83*K99</f>
        <v>2642.5194240000001</v>
      </c>
      <c r="L97" s="44">
        <f t="shared" si="268"/>
        <v>2769.3603563520001</v>
      </c>
      <c r="M97" s="44">
        <f t="shared" si="268"/>
        <v>2902.2896534568958</v>
      </c>
      <c r="N97" s="44">
        <f t="shared" si="268"/>
        <v>3041.5995568228273</v>
      </c>
    </row>
    <row r="98" spans="1:14" x14ac:dyDescent="0.3">
      <c r="A98" s="42" t="s">
        <v>128</v>
      </c>
      <c r="B98" s="43" t="str">
        <f t="shared" ref="B98:H98" si="269">+IFERROR(B97/A97-1,"nm")</f>
        <v>nm</v>
      </c>
      <c r="C98" s="43">
        <f>+IFERROR(C97/B97-1,"nm")</f>
        <v>0.36669874879692022</v>
      </c>
      <c r="D98" s="43">
        <f t="shared" si="269"/>
        <v>9.9295774647887303E-2</v>
      </c>
      <c r="E98" s="43">
        <f t="shared" si="269"/>
        <v>0.19346572709801402</v>
      </c>
      <c r="F98" s="43">
        <f t="shared" si="269"/>
        <v>0.3022007514761138</v>
      </c>
      <c r="G98" s="43">
        <f t="shared" si="269"/>
        <v>4.4517724649629109E-2</v>
      </c>
      <c r="H98" s="43">
        <f t="shared" si="269"/>
        <v>0.29794790844514596</v>
      </c>
      <c r="I98" s="43">
        <f>+IFERROR(I97/H97-1,"nm")</f>
        <v>-0.26847065977500761</v>
      </c>
      <c r="J98" s="43">
        <f t="shared" ref="J98" si="270">+IFERROR(J97/I97-1,"nm")</f>
        <v>4.7999999999999821E-2</v>
      </c>
      <c r="K98" s="43">
        <f t="shared" ref="K98" si="271">+IFERROR(K97/J97-1,"nm")</f>
        <v>4.8000000000000043E-2</v>
      </c>
      <c r="L98" s="43">
        <f t="shared" ref="L98" si="272">+IFERROR(L97/K97-1,"nm")</f>
        <v>4.8000000000000043E-2</v>
      </c>
      <c r="M98" s="43">
        <f t="shared" ref="M98" si="273">+IFERROR(M97/L97-1,"nm")</f>
        <v>4.7999999999999821E-2</v>
      </c>
      <c r="N98" s="43">
        <f t="shared" ref="N98" si="274">+IFERROR(N97/M97-1,"nm")</f>
        <v>4.8000000000000043E-2</v>
      </c>
    </row>
    <row r="99" spans="1:14" x14ac:dyDescent="0.3">
      <c r="A99" s="42" t="s">
        <v>130</v>
      </c>
      <c r="B99" s="43">
        <f>+IFERROR(B97/B83,"nm")</f>
        <v>0.33876752526899251</v>
      </c>
      <c r="C99" s="43">
        <f>+IFERROR(C97/C83,"nm")</f>
        <v>0.37516512549537651</v>
      </c>
      <c r="D99" s="43">
        <f t="shared" ref="D99:I99" si="275">+IFERROR(D97/D83,"nm")</f>
        <v>0.36842105263157893</v>
      </c>
      <c r="E99" s="43">
        <f t="shared" si="275"/>
        <v>0.36287495130502534</v>
      </c>
      <c r="F99" s="43">
        <f t="shared" si="275"/>
        <v>0.3907860824742268</v>
      </c>
      <c r="G99" s="43">
        <f t="shared" si="275"/>
        <v>0.37939811349004343</v>
      </c>
      <c r="H99" s="43">
        <f t="shared" si="275"/>
        <v>0.39674306393244874</v>
      </c>
      <c r="I99" s="43">
        <f t="shared" si="275"/>
        <v>0.31880217304889358</v>
      </c>
      <c r="J99" s="45">
        <f>+I99</f>
        <v>0.31880217304889358</v>
      </c>
      <c r="K99" s="45">
        <f t="shared" ref="K99" si="276">+J99</f>
        <v>0.31880217304889358</v>
      </c>
      <c r="L99" s="45">
        <f t="shared" ref="L99" si="277">+K99</f>
        <v>0.31880217304889358</v>
      </c>
      <c r="M99" s="45">
        <f t="shared" ref="M99" si="278">+L99</f>
        <v>0.31880217304889358</v>
      </c>
      <c r="N99" s="45">
        <f t="shared" ref="N99" si="279">+M99</f>
        <v>0.31880217304889358</v>
      </c>
    </row>
    <row r="100" spans="1:14" x14ac:dyDescent="0.3">
      <c r="A100" s="9" t="s">
        <v>131</v>
      </c>
      <c r="B100" s="1">
        <f>Historicals!B174</f>
        <v>46</v>
      </c>
      <c r="C100" s="1">
        <f>Historicals!C174</f>
        <v>48</v>
      </c>
      <c r="D100" s="1">
        <f>Historicals!D174</f>
        <v>54</v>
      </c>
      <c r="E100" s="1">
        <f>Historicals!E174</f>
        <v>56</v>
      </c>
      <c r="F100" s="1">
        <f>Historicals!F174</f>
        <v>50</v>
      </c>
      <c r="G100" s="1">
        <f>Historicals!G174</f>
        <v>44</v>
      </c>
      <c r="H100" s="1">
        <f>Historicals!H174</f>
        <v>46</v>
      </c>
      <c r="I100" s="1">
        <f>Historicals!I174</f>
        <v>41</v>
      </c>
      <c r="J100" s="44">
        <f>+J103*J110</f>
        <v>42.967999999999996</v>
      </c>
      <c r="K100" s="44">
        <f t="shared" ref="K100:N100" si="280">+K103*K110</f>
        <v>45.030464000000002</v>
      </c>
      <c r="L100" s="44">
        <f t="shared" si="280"/>
        <v>47.191926272000003</v>
      </c>
      <c r="M100" s="44">
        <f t="shared" si="280"/>
        <v>49.457138733055999</v>
      </c>
      <c r="N100" s="44">
        <f t="shared" si="280"/>
        <v>51.831081392242695</v>
      </c>
    </row>
    <row r="101" spans="1:14" x14ac:dyDescent="0.3">
      <c r="A101" s="42" t="s">
        <v>128</v>
      </c>
      <c r="B101" s="43" t="str">
        <f t="shared" ref="B101:H101" si="281">+IFERROR(B100/A100-1,"nm")</f>
        <v>nm</v>
      </c>
      <c r="C101" s="43">
        <f t="shared" si="281"/>
        <v>4.3478260869565188E-2</v>
      </c>
      <c r="D101" s="43">
        <f t="shared" si="281"/>
        <v>0.125</v>
      </c>
      <c r="E101" s="43">
        <f t="shared" si="281"/>
        <v>3.7037037037036979E-2</v>
      </c>
      <c r="F101" s="43">
        <f t="shared" si="281"/>
        <v>-0.1071428571428571</v>
      </c>
      <c r="G101" s="43">
        <f t="shared" si="281"/>
        <v>-0.12</v>
      </c>
      <c r="H101" s="43">
        <f t="shared" si="281"/>
        <v>4.5454545454545414E-2</v>
      </c>
      <c r="I101" s="43">
        <f>+IFERROR(I100/H100-1,"nm")</f>
        <v>-0.10869565217391308</v>
      </c>
      <c r="J101" s="43">
        <f t="shared" ref="J101" si="282">+IFERROR(J100/I100-1,"nm")</f>
        <v>4.7999999999999821E-2</v>
      </c>
      <c r="K101" s="43">
        <f t="shared" ref="K101" si="283">+IFERROR(K100/J100-1,"nm")</f>
        <v>4.8000000000000043E-2</v>
      </c>
      <c r="L101" s="43">
        <f t="shared" ref="L101" si="284">+IFERROR(L100/K100-1,"nm")</f>
        <v>4.8000000000000043E-2</v>
      </c>
      <c r="M101" s="43">
        <f t="shared" ref="M101" si="285">+IFERROR(M100/L100-1,"nm")</f>
        <v>4.7999999999999821E-2</v>
      </c>
      <c r="N101" s="43">
        <f t="shared" ref="N101" si="286">+IFERROR(N100/M100-1,"nm")</f>
        <v>4.8000000000000265E-2</v>
      </c>
    </row>
    <row r="102" spans="1:14" x14ac:dyDescent="0.3">
      <c r="A102" s="42" t="s">
        <v>132</v>
      </c>
      <c r="B102" s="43">
        <f>+IFERROR(B100/B83,"nm")</f>
        <v>1.4998369742419302E-2</v>
      </c>
      <c r="C102" s="43">
        <f>+IFERROR(C100/C83,"nm")</f>
        <v>1.2681638044914135E-2</v>
      </c>
      <c r="D102" s="43">
        <f t="shared" ref="D102:I102" si="287">+IFERROR(D100/D83,"nm")</f>
        <v>1.2744866650932263E-2</v>
      </c>
      <c r="E102" s="43">
        <f t="shared" si="287"/>
        <v>1.090767432800935E-2</v>
      </c>
      <c r="F102" s="43">
        <f t="shared" si="287"/>
        <v>8.0541237113402053E-3</v>
      </c>
      <c r="G102" s="43">
        <f t="shared" si="287"/>
        <v>6.5878125467884411E-3</v>
      </c>
      <c r="H102" s="43">
        <f t="shared" si="287"/>
        <v>5.5488540410132689E-3</v>
      </c>
      <c r="I102" s="43">
        <f t="shared" si="287"/>
        <v>5.4326222340002651E-3</v>
      </c>
      <c r="J102" s="43">
        <f t="shared" ref="J102:N102" si="288">+IFERROR(J100/J$21,"nm")</f>
        <v>2.2339671988230803E-3</v>
      </c>
      <c r="K102" s="43">
        <f t="shared" si="288"/>
        <v>2.2339671988230803E-3</v>
      </c>
      <c r="L102" s="43">
        <f t="shared" si="288"/>
        <v>2.2339671988230803E-3</v>
      </c>
      <c r="M102" s="43">
        <f t="shared" si="288"/>
        <v>2.2339671988230803E-3</v>
      </c>
      <c r="N102" s="43">
        <f t="shared" si="288"/>
        <v>2.2339671988230803E-3</v>
      </c>
    </row>
    <row r="103" spans="1:14" x14ac:dyDescent="0.3">
      <c r="A103" s="42" t="s">
        <v>139</v>
      </c>
      <c r="B103" s="43">
        <f t="shared" ref="B103:H103" si="289">+IFERROR(B100/B110,"nm")</f>
        <v>0.18110236220472442</v>
      </c>
      <c r="C103" s="43">
        <f t="shared" si="289"/>
        <v>0.20512820512820512</v>
      </c>
      <c r="D103" s="43">
        <f t="shared" si="289"/>
        <v>0.24</v>
      </c>
      <c r="E103" s="43">
        <f t="shared" si="289"/>
        <v>0.21875</v>
      </c>
      <c r="F103" s="43">
        <f t="shared" si="289"/>
        <v>0.2109704641350211</v>
      </c>
      <c r="G103" s="43">
        <f t="shared" si="289"/>
        <v>0.20560747663551401</v>
      </c>
      <c r="H103" s="43">
        <f t="shared" si="289"/>
        <v>0.15972222222222221</v>
      </c>
      <c r="I103" s="43">
        <f>+IFERROR(I100/I110,"nm")</f>
        <v>0.13531353135313531</v>
      </c>
      <c r="J103" s="45">
        <f>+I103</f>
        <v>0.13531353135313531</v>
      </c>
      <c r="K103" s="45">
        <f t="shared" ref="K103" si="290">+J103</f>
        <v>0.13531353135313531</v>
      </c>
      <c r="L103" s="45">
        <f t="shared" ref="L103" si="291">+K103</f>
        <v>0.13531353135313531</v>
      </c>
      <c r="M103" s="45">
        <f t="shared" ref="M103" si="292">+L103</f>
        <v>0.13531353135313531</v>
      </c>
      <c r="N103" s="45">
        <f t="shared" ref="N103" si="293">+M103</f>
        <v>0.13531353135313531</v>
      </c>
    </row>
    <row r="104" spans="1:14" x14ac:dyDescent="0.3">
      <c r="A104" s="9" t="s">
        <v>133</v>
      </c>
      <c r="B104" s="1">
        <f>Historicals!B141</f>
        <v>993</v>
      </c>
      <c r="C104" s="1">
        <f>Historicals!C141</f>
        <v>1372</v>
      </c>
      <c r="D104" s="1">
        <f>Historicals!D141</f>
        <v>1507</v>
      </c>
      <c r="E104" s="1">
        <f>Historicals!E141</f>
        <v>1807</v>
      </c>
      <c r="F104" s="1">
        <f>Historicals!F141</f>
        <v>2376</v>
      </c>
      <c r="G104" s="1">
        <f>Historicals!G141</f>
        <v>2490</v>
      </c>
      <c r="H104" s="1">
        <f>Historicals!H141</f>
        <v>3243</v>
      </c>
      <c r="I104" s="1">
        <f>Historicals!I141</f>
        <v>2365</v>
      </c>
      <c r="J104" s="9">
        <f>+J97-J100</f>
        <v>2478.52</v>
      </c>
      <c r="K104" s="9">
        <f t="shared" ref="K104:N104" si="294">+K97-K100</f>
        <v>2597.4889600000001</v>
      </c>
      <c r="L104" s="9">
        <f t="shared" si="294"/>
        <v>2722.1684300800002</v>
      </c>
      <c r="M104" s="9">
        <f t="shared" si="294"/>
        <v>2852.8325147238397</v>
      </c>
      <c r="N104" s="9">
        <f t="shared" si="294"/>
        <v>2989.7684754305847</v>
      </c>
    </row>
    <row r="105" spans="1:14" x14ac:dyDescent="0.3">
      <c r="A105" s="42" t="s">
        <v>128</v>
      </c>
      <c r="B105" s="43" t="str">
        <f t="shared" ref="B105:H105" si="295">+IFERROR(B104/A104-1,"nm")</f>
        <v>nm</v>
      </c>
      <c r="C105" s="43">
        <f t="shared" si="295"/>
        <v>0.38167170191339372</v>
      </c>
      <c r="D105" s="43">
        <f t="shared" si="295"/>
        <v>9.8396501457725938E-2</v>
      </c>
      <c r="E105" s="43">
        <f t="shared" si="295"/>
        <v>0.19907100199071004</v>
      </c>
      <c r="F105" s="43">
        <f t="shared" si="295"/>
        <v>0.31488655229662421</v>
      </c>
      <c r="G105" s="43">
        <f t="shared" si="295"/>
        <v>4.7979797979798011E-2</v>
      </c>
      <c r="H105" s="43">
        <f t="shared" si="295"/>
        <v>0.30240963855421676</v>
      </c>
      <c r="I105" s="43">
        <f>+IFERROR(I104/H104-1,"nm")</f>
        <v>-0.27073697193956214</v>
      </c>
      <c r="J105" s="43">
        <f t="shared" ref="J105" si="296">+IFERROR(J104/I104-1,"nm")</f>
        <v>4.8000000000000043E-2</v>
      </c>
      <c r="K105" s="43">
        <f t="shared" ref="K105" si="297">+IFERROR(K104/J104-1,"nm")</f>
        <v>4.8000000000000043E-2</v>
      </c>
      <c r="L105" s="43">
        <f t="shared" ref="L105" si="298">+IFERROR(L104/K104-1,"nm")</f>
        <v>4.8000000000000043E-2</v>
      </c>
      <c r="M105" s="43">
        <f t="shared" ref="M105" si="299">+IFERROR(M104/L104-1,"nm")</f>
        <v>4.7999999999999821E-2</v>
      </c>
      <c r="N105" s="43">
        <f t="shared" ref="N105" si="300">+IFERROR(N104/M104-1,"nm")</f>
        <v>4.8000000000000265E-2</v>
      </c>
    </row>
    <row r="106" spans="1:14" x14ac:dyDescent="0.3">
      <c r="A106" s="42" t="s">
        <v>130</v>
      </c>
      <c r="B106" s="43">
        <f>+IFERROR(B104/B83,"nm")</f>
        <v>0.3237691555265732</v>
      </c>
      <c r="C106" s="43">
        <f>+IFERROR(C104/C83,"nm")</f>
        <v>0.36248348745046233</v>
      </c>
      <c r="D106" s="43">
        <f t="shared" ref="D106:I106" si="301">+IFERROR(D104/D83,"nm")</f>
        <v>0.35567618598064671</v>
      </c>
      <c r="E106" s="43">
        <f t="shared" si="301"/>
        <v>0.35196727697701596</v>
      </c>
      <c r="F106" s="43">
        <f t="shared" si="301"/>
        <v>0.38273195876288657</v>
      </c>
      <c r="G106" s="43">
        <f t="shared" si="301"/>
        <v>0.37281030094325496</v>
      </c>
      <c r="H106" s="43">
        <f t="shared" si="301"/>
        <v>0.39119420989143544</v>
      </c>
      <c r="I106" s="43">
        <f t="shared" si="301"/>
        <v>0.31336955081489332</v>
      </c>
      <c r="J106" s="43">
        <f t="shared" ref="J106:N106" si="302">+IFERROR(J104/J$21,"nm")</f>
        <v>0.12886176646869718</v>
      </c>
      <c r="K106" s="43">
        <f t="shared" si="302"/>
        <v>0.12886176646869721</v>
      </c>
      <c r="L106" s="43">
        <f t="shared" si="302"/>
        <v>0.12886176646869721</v>
      </c>
      <c r="M106" s="43">
        <f t="shared" si="302"/>
        <v>0.12886176646869718</v>
      </c>
      <c r="N106" s="43">
        <f t="shared" si="302"/>
        <v>0.12886176646869718</v>
      </c>
    </row>
    <row r="107" spans="1:14" x14ac:dyDescent="0.3">
      <c r="A107" s="9" t="s">
        <v>134</v>
      </c>
      <c r="B107" s="1">
        <f>Historicals!B163</f>
        <v>69</v>
      </c>
      <c r="C107" s="1">
        <f>Historicals!C163</f>
        <v>44</v>
      </c>
      <c r="D107" s="1">
        <f>Historicals!D163</f>
        <v>51</v>
      </c>
      <c r="E107" s="1">
        <f>Historicals!E163</f>
        <v>76</v>
      </c>
      <c r="F107" s="1">
        <f>Historicals!F163</f>
        <v>49</v>
      </c>
      <c r="G107" s="1">
        <f>Historicals!G163</f>
        <v>28</v>
      </c>
      <c r="H107" s="1">
        <f>Historicals!H163</f>
        <v>94</v>
      </c>
      <c r="I107" s="1">
        <f>Historicals!I163</f>
        <v>78</v>
      </c>
      <c r="J107" s="44">
        <f>+J83*J109</f>
        <v>81.744</v>
      </c>
      <c r="K107" s="44">
        <f t="shared" ref="K107:N107" si="303">+K83*K109</f>
        <v>85.667712000000009</v>
      </c>
      <c r="L107" s="44">
        <f t="shared" si="303"/>
        <v>89.779762176000006</v>
      </c>
      <c r="M107" s="44">
        <f t="shared" si="303"/>
        <v>94.089190760448005</v>
      </c>
      <c r="N107" s="44">
        <f t="shared" si="303"/>
        <v>98.605471916949526</v>
      </c>
    </row>
    <row r="108" spans="1:14" x14ac:dyDescent="0.3">
      <c r="A108" s="42" t="s">
        <v>128</v>
      </c>
      <c r="B108" s="43" t="str">
        <f t="shared" ref="B108:H108" si="304">+IFERROR(B107/A107-1,"nm")</f>
        <v>nm</v>
      </c>
      <c r="C108" s="43">
        <f t="shared" si="304"/>
        <v>-0.3623188405797102</v>
      </c>
      <c r="D108" s="43">
        <f t="shared" si="304"/>
        <v>0.15909090909090917</v>
      </c>
      <c r="E108" s="43">
        <f t="shared" si="304"/>
        <v>0.49019607843137258</v>
      </c>
      <c r="F108" s="43">
        <f t="shared" si="304"/>
        <v>-0.35526315789473684</v>
      </c>
      <c r="G108" s="43">
        <f t="shared" si="304"/>
        <v>-0.4285714285714286</v>
      </c>
      <c r="H108" s="43">
        <f t="shared" si="304"/>
        <v>2.3571428571428572</v>
      </c>
      <c r="I108" s="43">
        <f>+IFERROR(I107/H107-1,"nm")</f>
        <v>-0.17021276595744683</v>
      </c>
      <c r="J108" s="43">
        <f t="shared" ref="J108" si="305">+IFERROR(J107/I107-1,"nm")</f>
        <v>4.8000000000000043E-2</v>
      </c>
      <c r="K108" s="43">
        <f t="shared" ref="K108" si="306">+IFERROR(K107/J107-1,"nm")</f>
        <v>4.8000000000000043E-2</v>
      </c>
      <c r="L108" s="43">
        <f t="shared" ref="L108" si="307">+IFERROR(L107/K107-1,"nm")</f>
        <v>4.8000000000000043E-2</v>
      </c>
      <c r="M108" s="43">
        <f t="shared" ref="M108" si="308">+IFERROR(M107/L107-1,"nm")</f>
        <v>4.8000000000000043E-2</v>
      </c>
      <c r="N108" s="43">
        <f t="shared" ref="N108" si="309">+IFERROR(N107/M107-1,"nm")</f>
        <v>4.8000000000000265E-2</v>
      </c>
    </row>
    <row r="109" spans="1:14" x14ac:dyDescent="0.3">
      <c r="A109" s="42" t="s">
        <v>132</v>
      </c>
      <c r="B109" s="43">
        <f>+IFERROR(B107/B83,"nm")</f>
        <v>2.2497554613628953E-2</v>
      </c>
      <c r="C109" s="43">
        <f>+IFERROR(C107/C83,"nm")</f>
        <v>1.1624834874504624E-2</v>
      </c>
      <c r="D109" s="43">
        <f t="shared" ref="D109:I109" si="310">+IFERROR(D107/D83,"nm")</f>
        <v>1.2036818503658248E-2</v>
      </c>
      <c r="E109" s="43">
        <f t="shared" si="310"/>
        <v>1.4803272302298403E-2</v>
      </c>
      <c r="F109" s="43">
        <f t="shared" si="310"/>
        <v>7.8930412371134018E-3</v>
      </c>
      <c r="G109" s="43">
        <f t="shared" si="310"/>
        <v>4.1922443479562805E-3</v>
      </c>
      <c r="H109" s="43">
        <f t="shared" si="310"/>
        <v>1.1338962605548853E-2</v>
      </c>
      <c r="I109" s="43">
        <f t="shared" si="310"/>
        <v>1.0335232542732211E-2</v>
      </c>
      <c r="J109" s="45">
        <f>+I109</f>
        <v>1.0335232542732211E-2</v>
      </c>
      <c r="K109" s="45">
        <f t="shared" ref="K109" si="311">+J109</f>
        <v>1.0335232542732211E-2</v>
      </c>
      <c r="L109" s="45">
        <f t="shared" ref="L109" si="312">+K109</f>
        <v>1.0335232542732211E-2</v>
      </c>
      <c r="M109" s="45">
        <f t="shared" ref="M109" si="313">+L109</f>
        <v>1.0335232542732211E-2</v>
      </c>
      <c r="N109" s="45">
        <f t="shared" ref="N109" si="314">+M109</f>
        <v>1.0335232542732211E-2</v>
      </c>
    </row>
    <row r="110" spans="1:14" x14ac:dyDescent="0.3">
      <c r="A110" s="9" t="s">
        <v>140</v>
      </c>
      <c r="B110" s="48">
        <f>Historicals!B152</f>
        <v>254</v>
      </c>
      <c r="C110" s="48">
        <f>Historicals!C152</f>
        <v>234</v>
      </c>
      <c r="D110" s="48">
        <f>Historicals!D152</f>
        <v>225</v>
      </c>
      <c r="E110" s="48">
        <f>Historicals!E152</f>
        <v>256</v>
      </c>
      <c r="F110" s="48">
        <f>Historicals!F152</f>
        <v>237</v>
      </c>
      <c r="G110" s="48">
        <f>Historicals!G152</f>
        <v>214</v>
      </c>
      <c r="H110" s="48">
        <f>Historicals!H152</f>
        <v>288</v>
      </c>
      <c r="I110" s="48">
        <f>Historicals!I152</f>
        <v>303</v>
      </c>
      <c r="J110" s="44">
        <f>+J83*J112</f>
        <v>317.54399999999998</v>
      </c>
      <c r="K110" s="44">
        <f t="shared" ref="K110:N110" si="315">+K83*K112</f>
        <v>332.786112</v>
      </c>
      <c r="L110" s="44">
        <f t="shared" si="315"/>
        <v>348.75984537600004</v>
      </c>
      <c r="M110" s="44">
        <f t="shared" si="315"/>
        <v>365.500317954048</v>
      </c>
      <c r="N110" s="44">
        <f t="shared" si="315"/>
        <v>383.04433321584236</v>
      </c>
    </row>
    <row r="111" spans="1:14" x14ac:dyDescent="0.3">
      <c r="A111" s="42" t="s">
        <v>128</v>
      </c>
      <c r="B111" s="43"/>
      <c r="C111" s="43">
        <f>(C110-B110)/B110</f>
        <v>-7.874015748031496E-2</v>
      </c>
      <c r="D111" s="43">
        <f t="shared" ref="D111:I111" si="316">(D110-C110)/C110</f>
        <v>-3.8461538461538464E-2</v>
      </c>
      <c r="E111" s="43">
        <f t="shared" si="316"/>
        <v>0.13777777777777778</v>
      </c>
      <c r="F111" s="43">
        <f t="shared" si="316"/>
        <v>-7.421875E-2</v>
      </c>
      <c r="G111" s="43">
        <f t="shared" si="316"/>
        <v>-9.7046413502109699E-2</v>
      </c>
      <c r="H111" s="43">
        <f t="shared" si="316"/>
        <v>0.34579439252336447</v>
      </c>
      <c r="I111" s="43">
        <f t="shared" si="316"/>
        <v>5.2083333333333336E-2</v>
      </c>
      <c r="J111" s="43">
        <f>+J112+J113</f>
        <v>4.0148403339075128E-2</v>
      </c>
      <c r="K111" s="43">
        <f t="shared" ref="K111:N111" si="317">+K112+K113</f>
        <v>4.0148403339075128E-2</v>
      </c>
      <c r="L111" s="43">
        <f t="shared" si="317"/>
        <v>4.0148403339075128E-2</v>
      </c>
      <c r="M111" s="43">
        <f t="shared" si="317"/>
        <v>4.0148403339075128E-2</v>
      </c>
      <c r="N111" s="43">
        <f t="shared" si="317"/>
        <v>4.0148403339075128E-2</v>
      </c>
    </row>
    <row r="112" spans="1:14" x14ac:dyDescent="0.3">
      <c r="A112" s="42" t="s">
        <v>132</v>
      </c>
      <c r="B112" s="43">
        <f>B110/B83</f>
        <v>8.2817085099445714E-2</v>
      </c>
      <c r="C112" s="43">
        <f t="shared" ref="C112:I112" si="318">C110/C83</f>
        <v>6.1822985468956405E-2</v>
      </c>
      <c r="D112" s="43">
        <f t="shared" si="318"/>
        <v>5.31036110455511E-2</v>
      </c>
      <c r="E112" s="43">
        <f t="shared" si="318"/>
        <v>4.9863654070899883E-2</v>
      </c>
      <c r="F112" s="43">
        <f t="shared" si="318"/>
        <v>3.817654639175258E-2</v>
      </c>
      <c r="G112" s="43">
        <f t="shared" si="318"/>
        <v>3.2040724659380147E-2</v>
      </c>
      <c r="H112" s="43">
        <f t="shared" si="318"/>
        <v>3.4740651387213509E-2</v>
      </c>
      <c r="I112" s="43">
        <f t="shared" si="318"/>
        <v>4.0148403339075128E-2</v>
      </c>
      <c r="J112" s="45">
        <f>+I112</f>
        <v>4.0148403339075128E-2</v>
      </c>
      <c r="K112" s="45">
        <f t="shared" ref="K112" si="319">+J112</f>
        <v>4.0148403339075128E-2</v>
      </c>
      <c r="L112" s="45">
        <f t="shared" ref="L112" si="320">+K112</f>
        <v>4.0148403339075128E-2</v>
      </c>
      <c r="M112" s="45">
        <f t="shared" ref="M112" si="321">+L112</f>
        <v>4.0148403339075128E-2</v>
      </c>
      <c r="N112" s="45">
        <f t="shared" ref="N112" si="322">+M112</f>
        <v>4.0148403339075128E-2</v>
      </c>
    </row>
    <row r="113" spans="1:14" x14ac:dyDescent="0.3">
      <c r="A113" s="39" t="s">
        <v>105</v>
      </c>
      <c r="B113" s="39"/>
      <c r="C113" s="39"/>
      <c r="D113" s="39"/>
      <c r="E113" s="39"/>
      <c r="F113" s="39"/>
      <c r="G113" s="39"/>
      <c r="H113" s="39"/>
      <c r="I113" s="39"/>
      <c r="J113" s="35"/>
      <c r="K113" s="35"/>
      <c r="L113" s="35"/>
      <c r="M113" s="35"/>
      <c r="N113" s="35"/>
    </row>
    <row r="114" spans="1:14" x14ac:dyDescent="0.3">
      <c r="A114" s="9" t="s">
        <v>135</v>
      </c>
      <c r="B114" s="1">
        <f>SUM(B116,B120,B124)</f>
        <v>755</v>
      </c>
      <c r="C114" s="1">
        <f t="shared" ref="C114:N114" si="323">SUM(C116,C120,C124)</f>
        <v>4317</v>
      </c>
      <c r="D114" s="1">
        <f t="shared" si="323"/>
        <v>4737</v>
      </c>
      <c r="E114" s="1">
        <f t="shared" si="323"/>
        <v>5166</v>
      </c>
      <c r="F114" s="1">
        <f t="shared" si="323"/>
        <v>5254</v>
      </c>
      <c r="G114" s="1">
        <f t="shared" si="323"/>
        <v>5028</v>
      </c>
      <c r="H114" s="1">
        <f t="shared" si="323"/>
        <v>5343</v>
      </c>
      <c r="I114" s="1">
        <f t="shared" si="323"/>
        <v>5955</v>
      </c>
      <c r="J114" s="9">
        <f>SUM(J116,J120,J124)</f>
        <v>6240.84</v>
      </c>
      <c r="K114" s="9">
        <f t="shared" si="323"/>
        <v>6540.4003200000006</v>
      </c>
      <c r="L114" s="9">
        <f t="shared" si="323"/>
        <v>6854.3395353600008</v>
      </c>
      <c r="M114" s="9">
        <f t="shared" si="323"/>
        <v>7183.3478330572798</v>
      </c>
      <c r="N114" s="9">
        <f t="shared" si="323"/>
        <v>7528.1485290440296</v>
      </c>
    </row>
    <row r="115" spans="1:14" x14ac:dyDescent="0.3">
      <c r="A115" s="40" t="s">
        <v>128</v>
      </c>
      <c r="B115" s="43" t="str">
        <f t="shared" ref="B115" si="324">+IFERROR(B114/A114-1,"nm")</f>
        <v>nm</v>
      </c>
      <c r="C115" s="43">
        <f t="shared" ref="C115" si="325">+IFERROR(C114/B114-1,"nm")</f>
        <v>4.717880794701987</v>
      </c>
      <c r="D115" s="43">
        <f t="shared" ref="D115" si="326">+IFERROR(D114/C114-1,"nm")</f>
        <v>9.7289784572619942E-2</v>
      </c>
      <c r="E115" s="43">
        <f t="shared" ref="E115" si="327">+IFERROR(E114/D114-1,"nm")</f>
        <v>9.0563647878403986E-2</v>
      </c>
      <c r="F115" s="43">
        <f t="shared" ref="F115" si="328">+IFERROR(F114/E114-1,"nm")</f>
        <v>1.7034456058846237E-2</v>
      </c>
      <c r="G115" s="43">
        <f t="shared" ref="G115" si="329">+IFERROR(G114/F114-1,"nm")</f>
        <v>-4.3014845831747195E-2</v>
      </c>
      <c r="H115" s="43">
        <f t="shared" ref="H115" si="330">+IFERROR(H114/G114-1,"nm")</f>
        <v>6.2649164677804237E-2</v>
      </c>
      <c r="I115" s="43">
        <f t="shared" ref="I115" si="331">+IFERROR(I114/H114-1,"nm")</f>
        <v>0.11454239191465465</v>
      </c>
      <c r="J115" s="43">
        <f t="shared" ref="J115" si="332">+IFERROR(J114/I114-1,"nm")</f>
        <v>4.8000000000000043E-2</v>
      </c>
      <c r="K115" s="43">
        <f t="shared" ref="K115" si="333">+IFERROR(K114/J114-1,"nm")</f>
        <v>4.8000000000000043E-2</v>
      </c>
      <c r="L115" s="43">
        <f t="shared" ref="L115" si="334">+IFERROR(L114/K114-1,"nm")</f>
        <v>4.8000000000000043E-2</v>
      </c>
      <c r="M115" s="43">
        <f t="shared" ref="M115" si="335">+IFERROR(M114/L114-1,"nm")</f>
        <v>4.7999999999999821E-2</v>
      </c>
      <c r="N115" s="43">
        <f t="shared" ref="N115" si="336">+IFERROR(N114/M114-1,"nm")</f>
        <v>4.8000000000000043E-2</v>
      </c>
    </row>
    <row r="116" spans="1:14" x14ac:dyDescent="0.3">
      <c r="A116" s="41" t="s">
        <v>112</v>
      </c>
      <c r="B116">
        <f>Historicals!B125</f>
        <v>452</v>
      </c>
      <c r="C116">
        <f>Historicals!C125</f>
        <v>2930</v>
      </c>
      <c r="D116">
        <f>Historicals!D125</f>
        <v>3285</v>
      </c>
      <c r="E116">
        <f>Historicals!E125</f>
        <v>3575</v>
      </c>
      <c r="F116">
        <f>Historicals!F125</f>
        <v>3622</v>
      </c>
      <c r="G116">
        <f>Historicals!G125</f>
        <v>3449</v>
      </c>
      <c r="H116">
        <f>Historicals!H125</f>
        <v>3659</v>
      </c>
      <c r="I116">
        <f>Historicals!I125</f>
        <v>4111</v>
      </c>
      <c r="J116">
        <f>+I116*(1+J117)</f>
        <v>4308.3280000000004</v>
      </c>
      <c r="K116">
        <f t="shared" ref="K116" si="337">+J116*(1+K117)</f>
        <v>4515.1277440000003</v>
      </c>
      <c r="L116">
        <f t="shared" ref="L116" si="338">+K116*(1+L117)</f>
        <v>4731.8538757120004</v>
      </c>
      <c r="M116">
        <f t="shared" ref="M116" si="339">+L116*(1+M117)</f>
        <v>4958.9828617461762</v>
      </c>
      <c r="N116">
        <f t="shared" ref="N116" si="340">+M116*(1+N117)</f>
        <v>5197.0140391099931</v>
      </c>
    </row>
    <row r="117" spans="1:14" x14ac:dyDescent="0.3">
      <c r="A117" s="40" t="s">
        <v>128</v>
      </c>
      <c r="B117" s="43" t="str">
        <f t="shared" ref="B117:F117" si="341">+IFERROR(B116/A116-1,"nm")</f>
        <v>nm</v>
      </c>
      <c r="C117" s="43">
        <f t="shared" si="341"/>
        <v>5.4823008849557526</v>
      </c>
      <c r="D117" s="43">
        <f t="shared" si="341"/>
        <v>0.12116040955631391</v>
      </c>
      <c r="E117" s="43">
        <f t="shared" si="341"/>
        <v>8.8280060882800715E-2</v>
      </c>
      <c r="F117" s="43">
        <f t="shared" si="341"/>
        <v>1.3146853146853044E-2</v>
      </c>
      <c r="G117" s="43">
        <f>+IFERROR(G116/F116-1,"nm")</f>
        <v>-4.7763666482606326E-2</v>
      </c>
      <c r="H117" s="43">
        <f t="shared" ref="H117" si="342">+IFERROR(H116/G116-1,"nm")</f>
        <v>6.0887213685126174E-2</v>
      </c>
      <c r="I117" s="43">
        <f>+IFERROR(I116/H116-1,"nm")</f>
        <v>0.12353101940420874</v>
      </c>
      <c r="J117" s="43">
        <v>4.8000000000000001E-2</v>
      </c>
      <c r="K117" s="43">
        <v>4.8000000000000001E-2</v>
      </c>
      <c r="L117" s="43">
        <v>4.8000000000000001E-2</v>
      </c>
      <c r="M117" s="43">
        <v>4.8000000000000001E-2</v>
      </c>
      <c r="N117" s="43">
        <v>4.8000000000000001E-2</v>
      </c>
    </row>
    <row r="118" spans="1:14" x14ac:dyDescent="0.3">
      <c r="A118" s="40" t="s">
        <v>136</v>
      </c>
      <c r="B118" s="43" t="str">
        <f t="shared" ref="B118" si="343">B117</f>
        <v>nm</v>
      </c>
      <c r="C118" s="43">
        <f>[1]Historicals!C204</f>
        <v>0</v>
      </c>
      <c r="D118" s="43">
        <f>[1]Historicals!D204</f>
        <v>0</v>
      </c>
      <c r="E118" s="43">
        <f>[1]Historicals!E204</f>
        <v>0</v>
      </c>
      <c r="F118" s="43">
        <f>[1]Historicals!F204</f>
        <v>-0.17</v>
      </c>
      <c r="G118" s="43">
        <f>[1]Historicals!G204</f>
        <v>-0.22</v>
      </c>
      <c r="H118" s="43">
        <f>[1]Historicals!H204</f>
        <v>0.13</v>
      </c>
      <c r="I118" s="43">
        <f>[1]Historicals!I204</f>
        <v>-0.03</v>
      </c>
      <c r="J118" s="45">
        <v>0</v>
      </c>
      <c r="K118" s="45">
        <f t="shared" ref="K118:K119" si="344">+J118</f>
        <v>0</v>
      </c>
      <c r="L118" s="45">
        <f t="shared" ref="L118:L119" si="345">+K118</f>
        <v>0</v>
      </c>
      <c r="M118" s="45">
        <f t="shared" ref="M118:M119" si="346">+L118</f>
        <v>0</v>
      </c>
      <c r="N118" s="45">
        <f t="shared" ref="N118:N119" si="347">+M118</f>
        <v>0</v>
      </c>
    </row>
    <row r="119" spans="1:14" x14ac:dyDescent="0.3">
      <c r="A119" s="40" t="s">
        <v>137</v>
      </c>
      <c r="B119" s="43" t="str">
        <f>+IFERROR(B117-B118,"nm")</f>
        <v>nm</v>
      </c>
      <c r="C119" s="43">
        <f t="shared" ref="C119:H119" si="348">C117-C118</f>
        <v>5.4823008849557526</v>
      </c>
      <c r="D119" s="43">
        <f t="shared" si="348"/>
        <v>0.12116040955631391</v>
      </c>
      <c r="E119" s="43">
        <f t="shared" si="348"/>
        <v>8.8280060882800715E-2</v>
      </c>
      <c r="F119" s="43">
        <f t="shared" si="348"/>
        <v>0.18314685314685306</v>
      </c>
      <c r="G119" s="43">
        <f t="shared" si="348"/>
        <v>0.17223633351739367</v>
      </c>
      <c r="H119" s="43">
        <f t="shared" si="348"/>
        <v>-6.9112786314873831E-2</v>
      </c>
      <c r="I119" s="43">
        <f>I117-I118</f>
        <v>0.15353101940420874</v>
      </c>
      <c r="J119" s="45">
        <v>0</v>
      </c>
      <c r="K119" s="45">
        <f t="shared" si="344"/>
        <v>0</v>
      </c>
      <c r="L119" s="45">
        <f t="shared" si="345"/>
        <v>0</v>
      </c>
      <c r="M119" s="45">
        <f t="shared" si="346"/>
        <v>0</v>
      </c>
      <c r="N119" s="45">
        <f t="shared" si="347"/>
        <v>0</v>
      </c>
    </row>
    <row r="120" spans="1:14" x14ac:dyDescent="0.3">
      <c r="A120" s="41" t="s">
        <v>113</v>
      </c>
      <c r="B120">
        <f>Historicals!B126</f>
        <v>230</v>
      </c>
      <c r="C120">
        <f>Historicals!C126</f>
        <v>1117</v>
      </c>
      <c r="D120">
        <f>Historicals!D126</f>
        <v>1185</v>
      </c>
      <c r="E120">
        <f>Historicals!E126</f>
        <v>1347</v>
      </c>
      <c r="F120">
        <f>Historicals!F126</f>
        <v>1395</v>
      </c>
      <c r="G120">
        <f>Historicals!G126</f>
        <v>1365</v>
      </c>
      <c r="H120">
        <f>Historicals!H126</f>
        <v>1494</v>
      </c>
      <c r="I120">
        <f>Historicals!I126</f>
        <v>1610</v>
      </c>
      <c r="J120">
        <f>+I120*(1+J121)</f>
        <v>1687.28</v>
      </c>
      <c r="K120">
        <f t="shared" ref="K120" si="349">+J120*(1+K121)</f>
        <v>1768.26944</v>
      </c>
      <c r="L120">
        <f t="shared" ref="L120" si="350">+K120*(1+L121)</f>
        <v>1853.1463731200001</v>
      </c>
      <c r="M120">
        <f t="shared" ref="M120" si="351">+L120*(1+M121)</f>
        <v>1942.0973990297603</v>
      </c>
      <c r="N120">
        <f t="shared" ref="N120" si="352">+M120*(1+N121)</f>
        <v>2035.3180741831889</v>
      </c>
    </row>
    <row r="121" spans="1:14" x14ac:dyDescent="0.3">
      <c r="A121" s="40" t="s">
        <v>128</v>
      </c>
      <c r="B121" s="43" t="str">
        <f t="shared" ref="B121:H121" si="353">+IFERROR(B120/A120-1,"nm")</f>
        <v>nm</v>
      </c>
      <c r="C121" s="43">
        <f>+IFERROR(C120/B120-1,"nm")</f>
        <v>3.8565217391304349</v>
      </c>
      <c r="D121" s="43">
        <f t="shared" si="353"/>
        <v>6.0877350044762801E-2</v>
      </c>
      <c r="E121" s="43">
        <f t="shared" si="353"/>
        <v>0.13670886075949373</v>
      </c>
      <c r="F121" s="43">
        <f t="shared" si="353"/>
        <v>3.563474387527843E-2</v>
      </c>
      <c r="G121" s="43">
        <f t="shared" si="353"/>
        <v>-2.1505376344086002E-2</v>
      </c>
      <c r="H121" s="43">
        <f t="shared" si="353"/>
        <v>9.4505494505494614E-2</v>
      </c>
      <c r="I121" s="43">
        <f>+IFERROR(I120/H120-1,"nm")</f>
        <v>7.7643908969210251E-2</v>
      </c>
      <c r="J121" s="43">
        <v>4.8000000000000001E-2</v>
      </c>
      <c r="K121" s="43">
        <v>4.8000000000000001E-2</v>
      </c>
      <c r="L121" s="43">
        <v>4.8000000000000001E-2</v>
      </c>
      <c r="M121" s="43">
        <v>4.8000000000000001E-2</v>
      </c>
      <c r="N121" s="43">
        <v>4.8000000000000001E-2</v>
      </c>
    </row>
    <row r="122" spans="1:14" x14ac:dyDescent="0.3">
      <c r="A122" s="40" t="s">
        <v>136</v>
      </c>
      <c r="B122" s="43" t="str">
        <f>B121</f>
        <v>nm</v>
      </c>
      <c r="C122" s="43">
        <f>[1]Historicals!C205</f>
        <v>0</v>
      </c>
      <c r="D122" s="43">
        <f>[1]Historicals!D205</f>
        <v>0</v>
      </c>
      <c r="E122" s="43">
        <f>[1]Historicals!E205</f>
        <v>0</v>
      </c>
      <c r="F122" s="43">
        <f>[1]Historicals!F205</f>
        <v>-0.13</v>
      </c>
      <c r="G122" s="43">
        <f>[1]Historicals!G205</f>
        <v>0.08</v>
      </c>
      <c r="H122" s="43">
        <f>[1]Historicals!H205</f>
        <v>0.14000000000000001</v>
      </c>
      <c r="I122" s="43">
        <f>[1]Historicals!I205</f>
        <v>-0.16</v>
      </c>
      <c r="J122" s="45">
        <v>0</v>
      </c>
      <c r="K122" s="45">
        <f t="shared" ref="K122:K123" si="354">+J122</f>
        <v>0</v>
      </c>
      <c r="L122" s="45">
        <f t="shared" ref="L122:L123" si="355">+K122</f>
        <v>0</v>
      </c>
      <c r="M122" s="45">
        <f t="shared" ref="M122:M123" si="356">+L122</f>
        <v>0</v>
      </c>
      <c r="N122" s="45">
        <f t="shared" ref="N122:N123" si="357">+M122</f>
        <v>0</v>
      </c>
    </row>
    <row r="123" spans="1:14" x14ac:dyDescent="0.3">
      <c r="A123" s="40" t="s">
        <v>137</v>
      </c>
      <c r="B123" s="43" t="str">
        <f t="shared" ref="B123:H123" si="358">+IFERROR(B121-B122,"nm")</f>
        <v>nm</v>
      </c>
      <c r="C123" s="43">
        <f t="shared" si="358"/>
        <v>3.8565217391304349</v>
      </c>
      <c r="D123" s="43">
        <f t="shared" si="358"/>
        <v>6.0877350044762801E-2</v>
      </c>
      <c r="E123" s="43">
        <f t="shared" si="358"/>
        <v>0.13670886075949373</v>
      </c>
      <c r="F123" s="43">
        <f t="shared" si="358"/>
        <v>0.16563474387527843</v>
      </c>
      <c r="G123" s="43">
        <f t="shared" si="358"/>
        <v>-0.101505376344086</v>
      </c>
      <c r="H123" s="43">
        <f t="shared" si="358"/>
        <v>-4.5494505494505399E-2</v>
      </c>
      <c r="I123" s="43">
        <f>+IFERROR(I121-I122,"nm")</f>
        <v>0.23764390896921025</v>
      </c>
      <c r="J123" s="45">
        <v>0</v>
      </c>
      <c r="K123" s="45">
        <f t="shared" si="354"/>
        <v>0</v>
      </c>
      <c r="L123" s="45">
        <f t="shared" si="355"/>
        <v>0</v>
      </c>
      <c r="M123" s="45">
        <f t="shared" si="356"/>
        <v>0</v>
      </c>
      <c r="N123" s="45">
        <f t="shared" si="357"/>
        <v>0</v>
      </c>
    </row>
    <row r="124" spans="1:14" x14ac:dyDescent="0.3">
      <c r="A124" s="41" t="s">
        <v>114</v>
      </c>
      <c r="B124">
        <f>Historicals!B127</f>
        <v>73</v>
      </c>
      <c r="C124">
        <f>Historicals!C127</f>
        <v>270</v>
      </c>
      <c r="D124">
        <f>Historicals!D127</f>
        <v>267</v>
      </c>
      <c r="E124">
        <f>Historicals!E127</f>
        <v>244</v>
      </c>
      <c r="F124">
        <f>Historicals!F127</f>
        <v>237</v>
      </c>
      <c r="G124">
        <f>Historicals!G127</f>
        <v>214</v>
      </c>
      <c r="H124">
        <f>Historicals!H127</f>
        <v>190</v>
      </c>
      <c r="I124">
        <f>Historicals!I127</f>
        <v>234</v>
      </c>
      <c r="J124">
        <f>+I124*(1+J125)</f>
        <v>245.232</v>
      </c>
      <c r="K124">
        <f t="shared" ref="K124" si="359">+J124*(1+K125)</f>
        <v>257.00313599999998</v>
      </c>
      <c r="L124">
        <f t="shared" ref="L124" si="360">+K124*(1+L125)</f>
        <v>269.339286528</v>
      </c>
      <c r="M124">
        <f t="shared" ref="M124" si="361">+L124*(1+M125)</f>
        <v>282.26757228134403</v>
      </c>
      <c r="N124">
        <f t="shared" ref="N124" si="362">+M124*(1+N125)</f>
        <v>295.81641575084853</v>
      </c>
    </row>
    <row r="125" spans="1:14" x14ac:dyDescent="0.3">
      <c r="A125" s="40" t="s">
        <v>128</v>
      </c>
      <c r="B125" s="43" t="str">
        <f t="shared" ref="B125:H125" si="363">+IFERROR(B124/A124-1,"nm")</f>
        <v>nm</v>
      </c>
      <c r="C125" s="43">
        <f t="shared" si="363"/>
        <v>2.6986301369863015</v>
      </c>
      <c r="D125" s="43">
        <f t="shared" si="363"/>
        <v>-1.1111111111111072E-2</v>
      </c>
      <c r="E125" s="43">
        <f t="shared" si="363"/>
        <v>-8.6142322097378266E-2</v>
      </c>
      <c r="F125" s="43">
        <f t="shared" si="363"/>
        <v>-2.8688524590163911E-2</v>
      </c>
      <c r="G125" s="43">
        <f t="shared" si="363"/>
        <v>-9.7046413502109741E-2</v>
      </c>
      <c r="H125" s="43">
        <f t="shared" si="363"/>
        <v>-0.11214953271028039</v>
      </c>
      <c r="I125" s="43">
        <f>+IFERROR(I124/H124-1,"nm")</f>
        <v>0.23157894736842111</v>
      </c>
      <c r="J125" s="43">
        <v>4.8000000000000001E-2</v>
      </c>
      <c r="K125" s="43">
        <v>4.8000000000000001E-2</v>
      </c>
      <c r="L125" s="43">
        <v>4.8000000000000001E-2</v>
      </c>
      <c r="M125" s="43">
        <v>4.8000000000000001E-2</v>
      </c>
      <c r="N125" s="43">
        <v>4.8000000000000001E-2</v>
      </c>
    </row>
    <row r="126" spans="1:14" x14ac:dyDescent="0.3">
      <c r="A126" s="40" t="s">
        <v>136</v>
      </c>
      <c r="B126" s="43" t="str">
        <f>B125</f>
        <v>nm</v>
      </c>
      <c r="C126" s="43">
        <f>[1]Historicals!C206</f>
        <v>0</v>
      </c>
      <c r="D126" s="43">
        <f>[1]Historicals!D206</f>
        <v>0</v>
      </c>
      <c r="E126" s="43">
        <f>[1]Historicals!E206</f>
        <v>0</v>
      </c>
      <c r="F126" s="43">
        <f>[1]Historicals!F206</f>
        <v>0</v>
      </c>
      <c r="G126" s="43">
        <f>[1]Historicals!G206</f>
        <v>0</v>
      </c>
      <c r="H126" s="43">
        <f>[1]Historicals!H206</f>
        <v>0</v>
      </c>
      <c r="I126" s="43">
        <f>[1]Historicals!I206</f>
        <v>0.42</v>
      </c>
      <c r="J126" s="45">
        <v>0</v>
      </c>
      <c r="K126" s="45">
        <f t="shared" ref="K126:K127" si="364">+J126</f>
        <v>0</v>
      </c>
      <c r="L126" s="45">
        <f t="shared" ref="L126:L127" si="365">+K126</f>
        <v>0</v>
      </c>
      <c r="M126" s="45">
        <f t="shared" ref="M126:M127" si="366">+L126</f>
        <v>0</v>
      </c>
      <c r="N126" s="45">
        <f t="shared" ref="N126:N127" si="367">+M126</f>
        <v>0</v>
      </c>
    </row>
    <row r="127" spans="1:14" x14ac:dyDescent="0.3">
      <c r="A127" s="40" t="s">
        <v>137</v>
      </c>
      <c r="B127" s="43" t="str">
        <f t="shared" ref="B127:H127" si="368">+IFERROR(B125-B126,"nm")</f>
        <v>nm</v>
      </c>
      <c r="C127" s="43">
        <f t="shared" si="368"/>
        <v>2.6986301369863015</v>
      </c>
      <c r="D127" s="43">
        <f t="shared" si="368"/>
        <v>-1.1111111111111072E-2</v>
      </c>
      <c r="E127" s="43">
        <f t="shared" si="368"/>
        <v>-8.6142322097378266E-2</v>
      </c>
      <c r="F127" s="43">
        <f t="shared" si="368"/>
        <v>-2.8688524590163911E-2</v>
      </c>
      <c r="G127" s="43">
        <f t="shared" si="368"/>
        <v>-9.7046413502109741E-2</v>
      </c>
      <c r="H127" s="43">
        <f t="shared" si="368"/>
        <v>-0.11214953271028039</v>
      </c>
      <c r="I127" s="43">
        <f>+IFERROR(I125-I126,"nm")</f>
        <v>-0.18842105263157888</v>
      </c>
      <c r="J127" s="45">
        <v>0</v>
      </c>
      <c r="K127" s="45">
        <f t="shared" si="364"/>
        <v>0</v>
      </c>
      <c r="L127" s="45">
        <f t="shared" si="365"/>
        <v>0</v>
      </c>
      <c r="M127" s="45">
        <f t="shared" si="366"/>
        <v>0</v>
      </c>
      <c r="N127" s="45">
        <f t="shared" si="367"/>
        <v>0</v>
      </c>
    </row>
    <row r="128" spans="1:14" x14ac:dyDescent="0.3">
      <c r="A128" s="9" t="s">
        <v>129</v>
      </c>
      <c r="B128" s="1">
        <f>SUM(B131,B135)</f>
        <v>122</v>
      </c>
      <c r="C128" s="1">
        <f t="shared" ref="C128:I128" si="369">SUM(C131,C135)</f>
        <v>1044</v>
      </c>
      <c r="D128" s="1">
        <f t="shared" si="369"/>
        <v>1034</v>
      </c>
      <c r="E128" s="1">
        <f t="shared" si="369"/>
        <v>1244</v>
      </c>
      <c r="F128" s="1">
        <f t="shared" si="369"/>
        <v>1376</v>
      </c>
      <c r="G128" s="1">
        <f t="shared" si="369"/>
        <v>1230</v>
      </c>
      <c r="H128" s="1">
        <f t="shared" si="369"/>
        <v>1573</v>
      </c>
      <c r="I128" s="1">
        <f t="shared" si="369"/>
        <v>1938</v>
      </c>
      <c r="J128" s="44">
        <f>+J114*J130</f>
        <v>2031.0239999999999</v>
      </c>
      <c r="K128" s="44">
        <f t="shared" ref="K128:N128" si="370">+K114*K130</f>
        <v>2128.513152</v>
      </c>
      <c r="L128" s="44">
        <f t="shared" si="370"/>
        <v>2230.681783296</v>
      </c>
      <c r="M128" s="44">
        <f t="shared" si="370"/>
        <v>2337.7545088942079</v>
      </c>
      <c r="N128" s="44">
        <f t="shared" si="370"/>
        <v>2449.9667253211301</v>
      </c>
    </row>
    <row r="129" spans="1:14" x14ac:dyDescent="0.3">
      <c r="A129" s="42" t="s">
        <v>128</v>
      </c>
      <c r="B129" s="43" t="str">
        <f t="shared" ref="B129:H129" si="371">+IFERROR(B128/A128-1,"nm")</f>
        <v>nm</v>
      </c>
      <c r="C129" s="43">
        <f t="shared" si="371"/>
        <v>7.557377049180328</v>
      </c>
      <c r="D129" s="43">
        <f t="shared" si="371"/>
        <v>-9.5785440613026518E-3</v>
      </c>
      <c r="E129" s="43">
        <f t="shared" si="371"/>
        <v>0.20309477756286265</v>
      </c>
      <c r="F129" s="43">
        <f t="shared" si="371"/>
        <v>0.10610932475884249</v>
      </c>
      <c r="G129" s="43">
        <f t="shared" si="371"/>
        <v>-0.10610465116279066</v>
      </c>
      <c r="H129" s="43">
        <f t="shared" si="371"/>
        <v>0.27886178861788613</v>
      </c>
      <c r="I129" s="43">
        <f>+IFERROR(I128/H128-1,"nm")</f>
        <v>0.23204068658614108</v>
      </c>
      <c r="J129" s="43">
        <f t="shared" ref="J129" si="372">+IFERROR(J128/I128-1,"nm")</f>
        <v>4.8000000000000043E-2</v>
      </c>
      <c r="K129" s="43">
        <f t="shared" ref="K129" si="373">+IFERROR(K128/J128-1,"nm")</f>
        <v>4.8000000000000043E-2</v>
      </c>
      <c r="L129" s="43">
        <f t="shared" ref="L129" si="374">+IFERROR(L128/K128-1,"nm")</f>
        <v>4.8000000000000043E-2</v>
      </c>
      <c r="M129" s="43">
        <f t="shared" ref="M129" si="375">+IFERROR(M128/L128-1,"nm")</f>
        <v>4.8000000000000043E-2</v>
      </c>
      <c r="N129" s="43">
        <f t="shared" ref="N129" si="376">+IFERROR(N128/M128-1,"nm")</f>
        <v>4.8000000000000043E-2</v>
      </c>
    </row>
    <row r="130" spans="1:14" x14ac:dyDescent="0.3">
      <c r="A130" s="42" t="s">
        <v>130</v>
      </c>
      <c r="B130" s="43">
        <f>B128/B114</f>
        <v>0.16158940397350993</v>
      </c>
      <c r="C130" s="43">
        <f>C128/C114</f>
        <v>0.24183460736622656</v>
      </c>
      <c r="D130" s="43">
        <f t="shared" ref="D130:I130" si="377">D128/D114</f>
        <v>0.21828161283512773</v>
      </c>
      <c r="E130" s="43">
        <f t="shared" si="377"/>
        <v>0.2408052651955091</v>
      </c>
      <c r="F130" s="43">
        <f t="shared" si="377"/>
        <v>0.26189569851541683</v>
      </c>
      <c r="G130" s="43">
        <f t="shared" si="377"/>
        <v>0.24463007159904535</v>
      </c>
      <c r="H130" s="43">
        <f t="shared" si="377"/>
        <v>0.2944038929440389</v>
      </c>
      <c r="I130" s="43">
        <f t="shared" si="377"/>
        <v>0.32544080604534004</v>
      </c>
      <c r="J130" s="45">
        <f>+I130</f>
        <v>0.32544080604534004</v>
      </c>
      <c r="K130" s="45">
        <f t="shared" ref="K130" si="378">+J130</f>
        <v>0.32544080604534004</v>
      </c>
      <c r="L130" s="45">
        <f t="shared" ref="L130" si="379">+K130</f>
        <v>0.32544080604534004</v>
      </c>
      <c r="M130" s="45">
        <f t="shared" ref="M130" si="380">+L130</f>
        <v>0.32544080604534004</v>
      </c>
      <c r="N130" s="45">
        <f t="shared" ref="N130" si="381">+M130</f>
        <v>0.32544080604534004</v>
      </c>
    </row>
    <row r="131" spans="1:14" x14ac:dyDescent="0.3">
      <c r="A131" s="9" t="s">
        <v>131</v>
      </c>
      <c r="B131" s="1">
        <f>Historicals!B175</f>
        <v>22</v>
      </c>
      <c r="C131" s="1">
        <f>Historicals!C175</f>
        <v>42</v>
      </c>
      <c r="D131" s="1">
        <f>Historicals!D175</f>
        <v>54</v>
      </c>
      <c r="E131" s="1">
        <f>Historicals!E175</f>
        <v>55</v>
      </c>
      <c r="F131" s="1">
        <f>Historicals!F175</f>
        <v>53</v>
      </c>
      <c r="G131" s="1">
        <f>Historicals!G175</f>
        <v>46</v>
      </c>
      <c r="H131" s="1">
        <f>Historicals!H175</f>
        <v>43</v>
      </c>
      <c r="I131" s="1">
        <f>Historicals!I175</f>
        <v>42</v>
      </c>
      <c r="J131" s="44">
        <f>+J134*J141</f>
        <v>44.015999999999998</v>
      </c>
      <c r="K131" s="44">
        <f t="shared" ref="K131:N131" si="382">+K134*K141</f>
        <v>46.128768000000008</v>
      </c>
      <c r="L131" s="44">
        <f t="shared" si="382"/>
        <v>48.342948864000007</v>
      </c>
      <c r="M131" s="44">
        <f t="shared" si="382"/>
        <v>50.663410409472</v>
      </c>
      <c r="N131" s="44">
        <f t="shared" si="382"/>
        <v>53.095254109126664</v>
      </c>
    </row>
    <row r="132" spans="1:14" x14ac:dyDescent="0.3">
      <c r="A132" s="42" t="s">
        <v>128</v>
      </c>
      <c r="B132" s="43" t="str">
        <f t="shared" ref="B132:H132" si="383">+IFERROR(B131/A131-1,"nm")</f>
        <v>nm</v>
      </c>
      <c r="C132" s="43">
        <f t="shared" si="383"/>
        <v>0.90909090909090917</v>
      </c>
      <c r="D132" s="43">
        <f t="shared" si="383"/>
        <v>0.28571428571428581</v>
      </c>
      <c r="E132" s="43">
        <f t="shared" si="383"/>
        <v>1.8518518518518601E-2</v>
      </c>
      <c r="F132" s="43">
        <f t="shared" si="383"/>
        <v>-3.6363636363636376E-2</v>
      </c>
      <c r="G132" s="43">
        <f t="shared" si="383"/>
        <v>-0.13207547169811318</v>
      </c>
      <c r="H132" s="43">
        <f t="shared" si="383"/>
        <v>-6.5217391304347783E-2</v>
      </c>
      <c r="I132" s="43">
        <f>+IFERROR(I131/H131-1,"nm")</f>
        <v>-2.3255813953488413E-2</v>
      </c>
      <c r="J132" s="43">
        <f t="shared" ref="J132" si="384">+IFERROR(J131/I131-1,"nm")</f>
        <v>4.8000000000000043E-2</v>
      </c>
      <c r="K132" s="43">
        <f t="shared" ref="K132" si="385">+IFERROR(K131/J131-1,"nm")</f>
        <v>4.8000000000000265E-2</v>
      </c>
      <c r="L132" s="43">
        <f t="shared" ref="L132" si="386">+IFERROR(L131/K131-1,"nm")</f>
        <v>4.8000000000000043E-2</v>
      </c>
      <c r="M132" s="43">
        <f t="shared" ref="M132" si="387">+IFERROR(M131/L131-1,"nm")</f>
        <v>4.7999999999999821E-2</v>
      </c>
      <c r="N132" s="43">
        <f t="shared" ref="N132" si="388">+IFERROR(N131/M131-1,"nm")</f>
        <v>4.8000000000000043E-2</v>
      </c>
    </row>
    <row r="133" spans="1:14" x14ac:dyDescent="0.3">
      <c r="A133" s="42" t="s">
        <v>132</v>
      </c>
      <c r="B133" s="43" t="str">
        <f t="shared" ref="B133" si="389">+IFERROR(B131/B$18,"nm")</f>
        <v>nm</v>
      </c>
      <c r="C133" s="43">
        <f>C131/C114</f>
        <v>9.7289784572619879E-3</v>
      </c>
      <c r="D133" s="43">
        <f t="shared" ref="D133:I133" si="390">D131/D114</f>
        <v>1.1399620012666244E-2</v>
      </c>
      <c r="E133" s="43">
        <f t="shared" si="390"/>
        <v>1.064653503677894E-2</v>
      </c>
      <c r="F133" s="43">
        <f t="shared" si="390"/>
        <v>1.0087552341073468E-2</v>
      </c>
      <c r="G133" s="43">
        <f t="shared" si="390"/>
        <v>9.148766905330152E-3</v>
      </c>
      <c r="H133" s="43">
        <f t="shared" si="390"/>
        <v>8.0479131574022079E-3</v>
      </c>
      <c r="I133" s="43">
        <f t="shared" si="390"/>
        <v>7.0528967254408059E-3</v>
      </c>
      <c r="J133" s="43">
        <f t="shared" ref="J133:N133" si="391">+IFERROR(J131/J$21,"nm")</f>
        <v>2.2884542036724236E-3</v>
      </c>
      <c r="K133" s="43">
        <f t="shared" si="391"/>
        <v>2.2884542036724241E-3</v>
      </c>
      <c r="L133" s="43">
        <f t="shared" si="391"/>
        <v>2.2884542036724241E-3</v>
      </c>
      <c r="M133" s="43">
        <f t="shared" si="391"/>
        <v>2.2884542036724241E-3</v>
      </c>
      <c r="N133" s="43">
        <f t="shared" si="391"/>
        <v>2.2884542036724236E-3</v>
      </c>
    </row>
    <row r="134" spans="1:14" x14ac:dyDescent="0.3">
      <c r="A134" s="42" t="s">
        <v>139</v>
      </c>
      <c r="B134" s="43">
        <f t="shared" ref="B134:H134" si="392">+IFERROR(B131/B141,"nm")</f>
        <v>0.10731707317073171</v>
      </c>
      <c r="C134" s="43">
        <f t="shared" si="392"/>
        <v>0.18834080717488788</v>
      </c>
      <c r="D134" s="43">
        <f t="shared" si="392"/>
        <v>0.1588235294117647</v>
      </c>
      <c r="E134" s="43">
        <f t="shared" si="392"/>
        <v>0.16224188790560473</v>
      </c>
      <c r="F134" s="43">
        <f t="shared" si="392"/>
        <v>0.16257668711656442</v>
      </c>
      <c r="G134" s="43">
        <f t="shared" si="392"/>
        <v>0.1554054054054054</v>
      </c>
      <c r="H134" s="43">
        <f t="shared" si="392"/>
        <v>0.14144736842105263</v>
      </c>
      <c r="I134" s="43">
        <f>+IFERROR(I131/I141,"nm")</f>
        <v>0.15328467153284672</v>
      </c>
      <c r="J134" s="45">
        <f>+I134</f>
        <v>0.15328467153284672</v>
      </c>
      <c r="K134" s="45">
        <f t="shared" ref="K134" si="393">+J134</f>
        <v>0.15328467153284672</v>
      </c>
      <c r="L134" s="45">
        <f t="shared" ref="L134" si="394">+K134</f>
        <v>0.15328467153284672</v>
      </c>
      <c r="M134" s="45">
        <f t="shared" ref="M134" si="395">+L134</f>
        <v>0.15328467153284672</v>
      </c>
      <c r="N134" s="45">
        <f t="shared" ref="N134" si="396">+M134</f>
        <v>0.15328467153284672</v>
      </c>
    </row>
    <row r="135" spans="1:14" x14ac:dyDescent="0.3">
      <c r="A135" s="9" t="s">
        <v>133</v>
      </c>
      <c r="B135" s="1">
        <f>Historicals!B142</f>
        <v>100</v>
      </c>
      <c r="C135" s="1">
        <f>Historicals!C142</f>
        <v>1002</v>
      </c>
      <c r="D135" s="1">
        <f>Historicals!D142</f>
        <v>980</v>
      </c>
      <c r="E135" s="1">
        <f>Historicals!E142</f>
        <v>1189</v>
      </c>
      <c r="F135" s="1">
        <f>Historicals!F142</f>
        <v>1323</v>
      </c>
      <c r="G135" s="1">
        <f>Historicals!G142</f>
        <v>1184</v>
      </c>
      <c r="H135" s="1">
        <f>Historicals!H142</f>
        <v>1530</v>
      </c>
      <c r="I135" s="1">
        <f>Historicals!I142</f>
        <v>1896</v>
      </c>
      <c r="J135" s="9">
        <f>+J128-J131</f>
        <v>1987.0079999999998</v>
      </c>
      <c r="K135" s="9">
        <f t="shared" ref="K135:N135" si="397">+K128-K131</f>
        <v>2082.384384</v>
      </c>
      <c r="L135" s="9">
        <f t="shared" si="397"/>
        <v>2182.3388344320001</v>
      </c>
      <c r="M135" s="9">
        <f t="shared" si="397"/>
        <v>2287.091098484736</v>
      </c>
      <c r="N135" s="9">
        <f t="shared" si="397"/>
        <v>2396.8714712120036</v>
      </c>
    </row>
    <row r="136" spans="1:14" x14ac:dyDescent="0.3">
      <c r="A136" s="42" t="s">
        <v>128</v>
      </c>
      <c r="B136" s="43" t="str">
        <f t="shared" ref="B136:H136" si="398">+IFERROR(B135/A135-1,"nm")</f>
        <v>nm</v>
      </c>
      <c r="C136" s="43">
        <f t="shared" si="398"/>
        <v>9.02</v>
      </c>
      <c r="D136" s="43">
        <f t="shared" si="398"/>
        <v>-2.1956087824351322E-2</v>
      </c>
      <c r="E136" s="43">
        <f t="shared" si="398"/>
        <v>0.21326530612244898</v>
      </c>
      <c r="F136" s="43">
        <f t="shared" si="398"/>
        <v>0.11269974768713209</v>
      </c>
      <c r="G136" s="43">
        <f t="shared" si="398"/>
        <v>-0.1050642479213908</v>
      </c>
      <c r="H136" s="43">
        <f t="shared" si="398"/>
        <v>0.29222972972972983</v>
      </c>
      <c r="I136" s="43">
        <f>+IFERROR(I135/H135-1,"nm")</f>
        <v>0.23921568627450984</v>
      </c>
      <c r="J136" s="43">
        <f t="shared" ref="J136" si="399">+IFERROR(J135/I135-1,"nm")</f>
        <v>4.7999999999999821E-2</v>
      </c>
      <c r="K136" s="43">
        <f t="shared" ref="K136" si="400">+IFERROR(K135/J135-1,"nm")</f>
        <v>4.8000000000000043E-2</v>
      </c>
      <c r="L136" s="43">
        <f t="shared" ref="L136" si="401">+IFERROR(L135/K135-1,"nm")</f>
        <v>4.8000000000000043E-2</v>
      </c>
      <c r="M136" s="43">
        <f t="shared" ref="M136" si="402">+IFERROR(M135/L135-1,"nm")</f>
        <v>4.8000000000000043E-2</v>
      </c>
      <c r="N136" s="43">
        <f t="shared" ref="N136" si="403">+IFERROR(N135/M135-1,"nm")</f>
        <v>4.8000000000000043E-2</v>
      </c>
    </row>
    <row r="137" spans="1:14" x14ac:dyDescent="0.3">
      <c r="A137" s="42" t="s">
        <v>130</v>
      </c>
      <c r="B137" s="43">
        <f>B135/B114</f>
        <v>0.13245033112582782</v>
      </c>
      <c r="C137" s="43">
        <f>C135/C114</f>
        <v>0.23210562890896455</v>
      </c>
      <c r="D137" s="43">
        <f t="shared" ref="D137:I137" si="404">D135/D114</f>
        <v>0.20688199282246147</v>
      </c>
      <c r="E137" s="43">
        <f t="shared" si="404"/>
        <v>0.23015873015873015</v>
      </c>
      <c r="F137" s="43">
        <f t="shared" si="404"/>
        <v>0.25180814617434338</v>
      </c>
      <c r="G137" s="43">
        <f t="shared" si="404"/>
        <v>0.2354813046937152</v>
      </c>
      <c r="H137" s="43">
        <f t="shared" si="404"/>
        <v>0.28635597978663674</v>
      </c>
      <c r="I137" s="43">
        <f t="shared" si="404"/>
        <v>0.31838790931989924</v>
      </c>
      <c r="J137" s="43">
        <f t="shared" ref="J137:N137" si="405">+IFERROR(J135/J$21,"nm")</f>
        <v>0.10330736119435512</v>
      </c>
      <c r="K137" s="43">
        <f t="shared" si="405"/>
        <v>0.10330736119435513</v>
      </c>
      <c r="L137" s="43">
        <f t="shared" si="405"/>
        <v>0.10330736119435513</v>
      </c>
      <c r="M137" s="43">
        <f t="shared" si="405"/>
        <v>0.10330736119435514</v>
      </c>
      <c r="N137" s="43">
        <f t="shared" si="405"/>
        <v>0.10330736119435513</v>
      </c>
    </row>
    <row r="138" spans="1:14" x14ac:dyDescent="0.3">
      <c r="A138" s="9" t="s">
        <v>134</v>
      </c>
      <c r="B138" s="1">
        <f>Historicals!B164</f>
        <v>15</v>
      </c>
      <c r="C138" s="1">
        <f>Historicals!C164</f>
        <v>62</v>
      </c>
      <c r="D138" s="1">
        <f>Historicals!D164</f>
        <v>59</v>
      </c>
      <c r="E138" s="1">
        <f>Historicals!E164</f>
        <v>49</v>
      </c>
      <c r="F138" s="1">
        <f>Historicals!F164</f>
        <v>47</v>
      </c>
      <c r="G138" s="1">
        <f>Historicals!G164</f>
        <v>41</v>
      </c>
      <c r="H138" s="1">
        <f>Historicals!H164</f>
        <v>54</v>
      </c>
      <c r="I138" s="1">
        <f>Historicals!I164</f>
        <v>56</v>
      </c>
      <c r="J138" s="44">
        <f>+J114*J140</f>
        <v>58.688000000000002</v>
      </c>
      <c r="K138" s="44">
        <f t="shared" ref="K138:N138" si="406">+K114*K140</f>
        <v>61.505024000000006</v>
      </c>
      <c r="L138" s="44">
        <f t="shared" si="406"/>
        <v>64.457265152000005</v>
      </c>
      <c r="M138" s="44">
        <f t="shared" si="406"/>
        <v>67.551213879296</v>
      </c>
      <c r="N138" s="44">
        <f t="shared" si="406"/>
        <v>70.793672145502214</v>
      </c>
    </row>
    <row r="139" spans="1:14" x14ac:dyDescent="0.3">
      <c r="A139" s="42" t="s">
        <v>128</v>
      </c>
      <c r="B139" s="43" t="str">
        <f t="shared" ref="B139:H139" si="407">+IFERROR(B138/A138-1,"nm")</f>
        <v>nm</v>
      </c>
      <c r="C139" s="43">
        <f t="shared" si="407"/>
        <v>3.1333333333333337</v>
      </c>
      <c r="D139" s="43">
        <f t="shared" si="407"/>
        <v>-4.8387096774193505E-2</v>
      </c>
      <c r="E139" s="43">
        <f t="shared" si="407"/>
        <v>-0.16949152542372881</v>
      </c>
      <c r="F139" s="43">
        <f t="shared" si="407"/>
        <v>-4.081632653061229E-2</v>
      </c>
      <c r="G139" s="43">
        <f t="shared" si="407"/>
        <v>-0.12765957446808507</v>
      </c>
      <c r="H139" s="43">
        <f t="shared" si="407"/>
        <v>0.31707317073170738</v>
      </c>
      <c r="I139" s="43">
        <f>+IFERROR(I138/H138-1,"nm")</f>
        <v>3.7037037037036979E-2</v>
      </c>
      <c r="J139" s="43">
        <f t="shared" ref="J139" si="408">+IFERROR(J138/I138-1,"nm")</f>
        <v>4.8000000000000043E-2</v>
      </c>
      <c r="K139" s="43">
        <f t="shared" ref="K139" si="409">+IFERROR(K138/J138-1,"nm")</f>
        <v>4.8000000000000043E-2</v>
      </c>
      <c r="L139" s="43">
        <f t="shared" ref="L139" si="410">+IFERROR(L138/K138-1,"nm")</f>
        <v>4.8000000000000043E-2</v>
      </c>
      <c r="M139" s="43">
        <f t="shared" ref="M139" si="411">+IFERROR(M138/L138-1,"nm")</f>
        <v>4.7999999999999821E-2</v>
      </c>
      <c r="N139" s="43">
        <f t="shared" ref="N139" si="412">+IFERROR(N138/M138-1,"nm")</f>
        <v>4.8000000000000043E-2</v>
      </c>
    </row>
    <row r="140" spans="1:14" x14ac:dyDescent="0.3">
      <c r="A140" s="42" t="s">
        <v>132</v>
      </c>
      <c r="B140" s="43">
        <f>+IFERROR(B138/B114,"nm")</f>
        <v>1.9867549668874173E-2</v>
      </c>
      <c r="C140" s="43">
        <f>+IFERROR(C138/C114,"nm")</f>
        <v>1.4361825341672458E-2</v>
      </c>
      <c r="D140" s="43">
        <f t="shared" ref="D140:I140" si="413">+IFERROR(D138/D114,"nm")</f>
        <v>1.2455140384209416E-2</v>
      </c>
      <c r="E140" s="43">
        <f t="shared" si="413"/>
        <v>9.485094850948509E-3</v>
      </c>
      <c r="F140" s="43">
        <f t="shared" si="413"/>
        <v>8.9455652835934533E-3</v>
      </c>
      <c r="G140" s="43">
        <f t="shared" si="413"/>
        <v>8.1543357199681775E-3</v>
      </c>
      <c r="H140" s="43">
        <f t="shared" si="413"/>
        <v>1.0106681639528355E-2</v>
      </c>
      <c r="I140" s="43">
        <f t="shared" si="413"/>
        <v>9.4038623005877411E-3</v>
      </c>
      <c r="J140" s="45">
        <f>+I140</f>
        <v>9.4038623005877411E-3</v>
      </c>
      <c r="K140" s="45">
        <f t="shared" ref="K140" si="414">+J140</f>
        <v>9.4038623005877411E-3</v>
      </c>
      <c r="L140" s="45">
        <f t="shared" ref="L140" si="415">+K140</f>
        <v>9.4038623005877411E-3</v>
      </c>
      <c r="M140" s="45">
        <f t="shared" ref="M140" si="416">+L140</f>
        <v>9.4038623005877411E-3</v>
      </c>
      <c r="N140" s="45">
        <f t="shared" ref="N140" si="417">+M140</f>
        <v>9.4038623005877411E-3</v>
      </c>
    </row>
    <row r="141" spans="1:14" x14ac:dyDescent="0.3">
      <c r="A141" s="9" t="s">
        <v>140</v>
      </c>
      <c r="B141" s="48">
        <f>Historicals!B153</f>
        <v>205</v>
      </c>
      <c r="C141" s="48">
        <f>Historicals!C153</f>
        <v>223</v>
      </c>
      <c r="D141" s="48">
        <f>Historicals!D153</f>
        <v>340</v>
      </c>
      <c r="E141" s="48">
        <f>Historicals!E153</f>
        <v>339</v>
      </c>
      <c r="F141" s="48">
        <f>Historicals!F153</f>
        <v>326</v>
      </c>
      <c r="G141" s="48">
        <f>Historicals!G153</f>
        <v>296</v>
      </c>
      <c r="H141" s="48">
        <f>Historicals!H153</f>
        <v>304</v>
      </c>
      <c r="I141" s="48">
        <f>Historicals!I153</f>
        <v>274</v>
      </c>
      <c r="J141" s="44">
        <f>+J114*J143</f>
        <v>287.15199999999999</v>
      </c>
      <c r="K141" s="44">
        <f t="shared" ref="K141:N141" si="418">+K114*K143</f>
        <v>300.93529600000005</v>
      </c>
      <c r="L141" s="44">
        <f t="shared" si="418"/>
        <v>315.38019020800004</v>
      </c>
      <c r="M141" s="44">
        <f t="shared" si="418"/>
        <v>330.51843933798398</v>
      </c>
      <c r="N141" s="44">
        <f t="shared" si="418"/>
        <v>346.38332442620725</v>
      </c>
    </row>
    <row r="142" spans="1:14" x14ac:dyDescent="0.3">
      <c r="A142" s="42" t="s">
        <v>128</v>
      </c>
      <c r="B142" s="43"/>
      <c r="C142" s="43">
        <f>(C141-B141)/B141</f>
        <v>8.7804878048780483E-2</v>
      </c>
      <c r="D142" s="43">
        <f t="shared" ref="D142:I142" si="419">(D141-C141)/C141</f>
        <v>0.5246636771300448</v>
      </c>
      <c r="E142" s="43">
        <f t="shared" si="419"/>
        <v>-2.9411764705882353E-3</v>
      </c>
      <c r="F142" s="43">
        <f t="shared" si="419"/>
        <v>-3.8348082595870206E-2</v>
      </c>
      <c r="G142" s="43">
        <f t="shared" si="419"/>
        <v>-9.202453987730061E-2</v>
      </c>
      <c r="H142" s="43">
        <f t="shared" si="419"/>
        <v>2.7027027027027029E-2</v>
      </c>
      <c r="I142" s="43">
        <f t="shared" si="419"/>
        <v>-9.8684210526315791E-2</v>
      </c>
      <c r="J142" s="43">
        <f>+J143+J144</f>
        <v>4.6011754827875735E-2</v>
      </c>
      <c r="K142" s="43">
        <f t="shared" ref="K142:N142" si="420">+K143+K144</f>
        <v>4.6011754827875735E-2</v>
      </c>
      <c r="L142" s="43">
        <f t="shared" si="420"/>
        <v>4.6011754827875735E-2</v>
      </c>
      <c r="M142" s="43">
        <f t="shared" si="420"/>
        <v>4.6011754827875735E-2</v>
      </c>
      <c r="N142" s="43">
        <f t="shared" si="420"/>
        <v>4.6011754827875735E-2</v>
      </c>
    </row>
    <row r="143" spans="1:14" x14ac:dyDescent="0.3">
      <c r="A143" s="42" t="s">
        <v>132</v>
      </c>
      <c r="B143" s="43">
        <f>B141/B114</f>
        <v>0.27152317880794702</v>
      </c>
      <c r="C143" s="43">
        <f t="shared" ref="C143:I143" si="421">C141/C114</f>
        <v>5.1656242761176745E-2</v>
      </c>
      <c r="D143" s="43">
        <f t="shared" si="421"/>
        <v>7.1775385264935612E-2</v>
      </c>
      <c r="E143" s="43">
        <f t="shared" si="421"/>
        <v>6.5621370499419282E-2</v>
      </c>
      <c r="F143" s="43">
        <f t="shared" si="421"/>
        <v>6.2047963456414161E-2</v>
      </c>
      <c r="G143" s="43">
        <f t="shared" si="421"/>
        <v>5.88703261734288E-2</v>
      </c>
      <c r="H143" s="43">
        <f t="shared" si="421"/>
        <v>5.6896874415122589E-2</v>
      </c>
      <c r="I143" s="43">
        <f t="shared" si="421"/>
        <v>4.6011754827875735E-2</v>
      </c>
      <c r="J143" s="45">
        <f>+I143</f>
        <v>4.6011754827875735E-2</v>
      </c>
      <c r="K143" s="45">
        <f t="shared" ref="K143" si="422">+J143</f>
        <v>4.6011754827875735E-2</v>
      </c>
      <c r="L143" s="45">
        <f t="shared" ref="L143" si="423">+K143</f>
        <v>4.6011754827875735E-2</v>
      </c>
      <c r="M143" s="45">
        <f t="shared" ref="M143" si="424">+L143</f>
        <v>4.6011754827875735E-2</v>
      </c>
      <c r="N143" s="45">
        <f t="shared" ref="N143" si="425">+M143</f>
        <v>4.6011754827875735E-2</v>
      </c>
    </row>
    <row r="144" spans="1:14" x14ac:dyDescent="0.3">
      <c r="A144" s="39" t="s">
        <v>154</v>
      </c>
      <c r="B144" s="39"/>
      <c r="C144" s="39"/>
      <c r="D144" s="39"/>
      <c r="E144" s="39"/>
      <c r="F144" s="39"/>
      <c r="G144" s="39"/>
      <c r="H144" s="39"/>
      <c r="I144" s="39"/>
      <c r="J144" s="35"/>
      <c r="K144" s="35"/>
      <c r="L144" s="35"/>
      <c r="M144" s="35"/>
      <c r="N144" s="35"/>
    </row>
    <row r="145" spans="1:14" x14ac:dyDescent="0.3">
      <c r="A145" s="9" t="s">
        <v>135</v>
      </c>
      <c r="B145" s="1">
        <f>Historicals!B128</f>
        <v>115</v>
      </c>
      <c r="C145" s="1">
        <f>Historicals!C128</f>
        <v>73</v>
      </c>
      <c r="D145" s="1">
        <f>Historicals!D128</f>
        <v>73</v>
      </c>
      <c r="E145" s="1">
        <f>Historicals!E128</f>
        <v>88</v>
      </c>
      <c r="F145" s="1">
        <f>Historicals!F128</f>
        <v>42</v>
      </c>
      <c r="G145" s="1">
        <f>Historicals!G128</f>
        <v>30</v>
      </c>
      <c r="H145" s="1">
        <f>Historicals!H128</f>
        <v>25</v>
      </c>
      <c r="I145" s="1">
        <f>Historicals!I128</f>
        <v>102</v>
      </c>
      <c r="J145" s="9">
        <f>I145*(1+J146)</f>
        <v>106.896</v>
      </c>
      <c r="K145" s="9">
        <f t="shared" ref="K145:N145" si="426">J145*(1+K146)</f>
        <v>112.02700800000001</v>
      </c>
      <c r="L145" s="9">
        <f t="shared" si="426"/>
        <v>117.40430438400001</v>
      </c>
      <c r="M145" s="9">
        <f t="shared" si="426"/>
        <v>123.03971099443201</v>
      </c>
      <c r="N145" s="9">
        <f t="shared" si="426"/>
        <v>128.94561712216475</v>
      </c>
    </row>
    <row r="146" spans="1:14" x14ac:dyDescent="0.3">
      <c r="A146" s="40" t="s">
        <v>128</v>
      </c>
      <c r="B146" s="43" t="str">
        <f t="shared" ref="B146" si="427">+IFERROR(B145/A145-1,"nm")</f>
        <v>nm</v>
      </c>
      <c r="C146" s="43">
        <f t="shared" ref="C146" si="428">+IFERROR(C145/B145-1,"nm")</f>
        <v>-0.36521739130434783</v>
      </c>
      <c r="D146" s="43">
        <f t="shared" ref="D146" si="429">+IFERROR(D145/C145-1,"nm")</f>
        <v>0</v>
      </c>
      <c r="E146" s="43">
        <f t="shared" ref="E146" si="430">+IFERROR(E145/D145-1,"nm")</f>
        <v>0.20547945205479445</v>
      </c>
      <c r="F146" s="43">
        <f t="shared" ref="F146" si="431">+IFERROR(F145/E145-1,"nm")</f>
        <v>-0.52272727272727271</v>
      </c>
      <c r="G146" s="43">
        <f t="shared" ref="G146" si="432">+IFERROR(G145/F145-1,"nm")</f>
        <v>-0.2857142857142857</v>
      </c>
      <c r="H146" s="43">
        <f t="shared" ref="H146" si="433">+IFERROR(H145/G145-1,"nm")</f>
        <v>-0.16666666666666663</v>
      </c>
      <c r="I146" s="43">
        <f t="shared" ref="I146" si="434">+IFERROR(I145/H145-1,"nm")</f>
        <v>3.08</v>
      </c>
      <c r="J146" s="49">
        <v>4.8000000000000001E-2</v>
      </c>
      <c r="K146" s="49">
        <v>4.8000000000000001E-2</v>
      </c>
      <c r="L146" s="49">
        <v>4.8000000000000001E-2</v>
      </c>
      <c r="M146" s="49">
        <v>4.8000000000000001E-2</v>
      </c>
      <c r="N146" s="49">
        <v>4.8000000000000001E-2</v>
      </c>
    </row>
    <row r="147" spans="1:14" x14ac:dyDescent="0.3">
      <c r="A147" s="9" t="s">
        <v>129</v>
      </c>
      <c r="B147" s="47">
        <f>SUM(B150,B154)</f>
        <v>-2057</v>
      </c>
      <c r="C147" s="47">
        <f t="shared" ref="C147:H147" si="435">SUM(C150,C154)</f>
        <v>-2366</v>
      </c>
      <c r="D147" s="47">
        <f t="shared" si="435"/>
        <v>-2444</v>
      </c>
      <c r="E147" s="47">
        <f t="shared" si="435"/>
        <v>-2441</v>
      </c>
      <c r="F147" s="47">
        <f t="shared" si="435"/>
        <v>-3067</v>
      </c>
      <c r="G147" s="47">
        <f t="shared" si="435"/>
        <v>-3254</v>
      </c>
      <c r="H147" s="47">
        <f t="shared" si="435"/>
        <v>-3434</v>
      </c>
      <c r="I147" s="47">
        <f>SUM(I150,I154)</f>
        <v>-4042</v>
      </c>
      <c r="J147" s="47">
        <f>J145*J149</f>
        <v>-4236.0159999999996</v>
      </c>
      <c r="K147" s="47">
        <f t="shared" ref="K147:N147" si="436">K145*K149</f>
        <v>-4439.3447679999999</v>
      </c>
      <c r="L147" s="47">
        <f t="shared" si="436"/>
        <v>-4652.4333168640005</v>
      </c>
      <c r="M147" s="47">
        <f t="shared" si="436"/>
        <v>-4875.7501160734719</v>
      </c>
      <c r="N147" s="47">
        <f t="shared" si="436"/>
        <v>-5109.7861216449992</v>
      </c>
    </row>
    <row r="148" spans="1:14" x14ac:dyDescent="0.3">
      <c r="A148" s="42" t="s">
        <v>128</v>
      </c>
      <c r="B148" s="43" t="str">
        <f t="shared" ref="B148:H148" si="437">+IFERROR(B147/A147-1,"nm")</f>
        <v>nm</v>
      </c>
      <c r="C148" s="43">
        <f t="shared" si="437"/>
        <v>0.15021876519202726</v>
      </c>
      <c r="D148" s="43">
        <f t="shared" si="437"/>
        <v>3.2967032967033072E-2</v>
      </c>
      <c r="E148" s="43">
        <f t="shared" si="437"/>
        <v>-1.2274959083469206E-3</v>
      </c>
      <c r="F148" s="43">
        <f t="shared" si="437"/>
        <v>0.25645227365833678</v>
      </c>
      <c r="G148" s="43">
        <f t="shared" si="437"/>
        <v>6.0971633518095869E-2</v>
      </c>
      <c r="H148" s="43">
        <f t="shared" si="437"/>
        <v>5.5316533497234088E-2</v>
      </c>
      <c r="I148" s="43">
        <f>+IFERROR(I147/H147-1,"nm")</f>
        <v>0.1770529994175889</v>
      </c>
      <c r="J148" s="43">
        <f t="shared" ref="J148:N148" si="438">+IFERROR(J147/I147-1,"nm")</f>
        <v>4.7999999999999821E-2</v>
      </c>
      <c r="K148" s="43">
        <f t="shared" si="438"/>
        <v>4.8000000000000043E-2</v>
      </c>
      <c r="L148" s="43">
        <f t="shared" si="438"/>
        <v>4.8000000000000043E-2</v>
      </c>
      <c r="M148" s="43">
        <f t="shared" si="438"/>
        <v>4.7999999999999821E-2</v>
      </c>
      <c r="N148" s="43">
        <f t="shared" si="438"/>
        <v>4.8000000000000043E-2</v>
      </c>
    </row>
    <row r="149" spans="1:14" x14ac:dyDescent="0.3">
      <c r="A149" s="42" t="s">
        <v>130</v>
      </c>
      <c r="B149" s="43" t="str">
        <f t="shared" ref="B149" si="439">+IFERROR(B147/B$18,"nm")</f>
        <v>nm</v>
      </c>
      <c r="C149" s="43">
        <f>C147/C145</f>
        <v>-32.410958904109592</v>
      </c>
      <c r="D149" s="43">
        <f t="shared" ref="D149:H149" si="440">D147/D145</f>
        <v>-33.479452054794521</v>
      </c>
      <c r="E149" s="43">
        <f t="shared" si="440"/>
        <v>-27.738636363636363</v>
      </c>
      <c r="F149" s="43">
        <f t="shared" si="440"/>
        <v>-73.023809523809518</v>
      </c>
      <c r="G149" s="43">
        <f t="shared" si="440"/>
        <v>-108.46666666666667</v>
      </c>
      <c r="H149" s="43">
        <f t="shared" si="440"/>
        <v>-137.36000000000001</v>
      </c>
      <c r="I149" s="43">
        <f>I147/I145</f>
        <v>-39.627450980392155</v>
      </c>
      <c r="J149" s="45">
        <f>I149</f>
        <v>-39.627450980392155</v>
      </c>
      <c r="K149" s="45">
        <f t="shared" ref="K149:N149" si="441">J149</f>
        <v>-39.627450980392155</v>
      </c>
      <c r="L149" s="45">
        <f t="shared" si="441"/>
        <v>-39.627450980392155</v>
      </c>
      <c r="M149" s="45">
        <f t="shared" si="441"/>
        <v>-39.627450980392155</v>
      </c>
      <c r="N149" s="45">
        <f t="shared" si="441"/>
        <v>-39.627450980392155</v>
      </c>
    </row>
    <row r="150" spans="1:14" x14ac:dyDescent="0.3">
      <c r="A150" s="9" t="s">
        <v>131</v>
      </c>
      <c r="B150" s="1">
        <f>Historicals!B176</f>
        <v>210</v>
      </c>
      <c r="C150" s="1">
        <f>Historicals!C176</f>
        <v>230</v>
      </c>
      <c r="D150" s="1">
        <f>Historicals!D176</f>
        <v>233</v>
      </c>
      <c r="E150" s="1">
        <f>Historicals!E176</f>
        <v>217</v>
      </c>
      <c r="F150" s="1">
        <f>Historicals!F176</f>
        <v>195</v>
      </c>
      <c r="G150" s="1">
        <f>Historicals!G176</f>
        <v>214</v>
      </c>
      <c r="H150" s="1">
        <f>Historicals!H176</f>
        <v>222</v>
      </c>
      <c r="I150" s="1">
        <f>Historicals!I176</f>
        <v>220</v>
      </c>
      <c r="J150" s="44">
        <f>J153*J160</f>
        <v>230.55999999999997</v>
      </c>
      <c r="K150" s="44">
        <f t="shared" ref="K150:N150" si="442">K153*K160</f>
        <v>241.62688</v>
      </c>
      <c r="L150" s="44">
        <f t="shared" si="442"/>
        <v>253.22497024</v>
      </c>
      <c r="M150" s="44">
        <f t="shared" si="442"/>
        <v>265.37976881152002</v>
      </c>
      <c r="N150" s="44">
        <f t="shared" si="442"/>
        <v>278.11799771447295</v>
      </c>
    </row>
    <row r="151" spans="1:14" x14ac:dyDescent="0.3">
      <c r="A151" s="42" t="s">
        <v>128</v>
      </c>
      <c r="B151" s="43" t="str">
        <f t="shared" ref="B151:H151" si="443">+IFERROR(B150/A150-1,"nm")</f>
        <v>nm</v>
      </c>
      <c r="C151" s="43">
        <f t="shared" si="443"/>
        <v>9.5238095238095344E-2</v>
      </c>
      <c r="D151" s="43">
        <f t="shared" si="443"/>
        <v>1.304347826086949E-2</v>
      </c>
      <c r="E151" s="43">
        <f t="shared" si="443"/>
        <v>-6.8669527896995763E-2</v>
      </c>
      <c r="F151" s="43">
        <f t="shared" si="443"/>
        <v>-0.10138248847926268</v>
      </c>
      <c r="G151" s="43">
        <f t="shared" si="443"/>
        <v>9.7435897435897534E-2</v>
      </c>
      <c r="H151" s="43">
        <f t="shared" si="443"/>
        <v>3.7383177570093462E-2</v>
      </c>
      <c r="I151" s="43">
        <f>+IFERROR(I150/H150-1,"nm")</f>
        <v>-9.009009009009028E-3</v>
      </c>
      <c r="J151" s="43">
        <f t="shared" ref="J151:N151" si="444">+IFERROR(J150/I150-1,"nm")</f>
        <v>4.7999999999999821E-2</v>
      </c>
      <c r="K151" s="43">
        <f t="shared" si="444"/>
        <v>4.8000000000000043E-2</v>
      </c>
      <c r="L151" s="43">
        <f t="shared" si="444"/>
        <v>4.8000000000000043E-2</v>
      </c>
      <c r="M151" s="43">
        <f t="shared" si="444"/>
        <v>4.8000000000000043E-2</v>
      </c>
      <c r="N151" s="43">
        <f t="shared" si="444"/>
        <v>4.7999999999999821E-2</v>
      </c>
    </row>
    <row r="152" spans="1:14" x14ac:dyDescent="0.3">
      <c r="A152" s="42" t="s">
        <v>132</v>
      </c>
      <c r="B152" s="43">
        <f>B150/B145</f>
        <v>1.826086956521739</v>
      </c>
      <c r="C152" s="43">
        <f>C150/C145</f>
        <v>3.1506849315068495</v>
      </c>
      <c r="D152" s="43">
        <f t="shared" ref="D152:N152" si="445">D150/D145</f>
        <v>3.1917808219178081</v>
      </c>
      <c r="E152" s="43">
        <f t="shared" si="445"/>
        <v>2.4659090909090908</v>
      </c>
      <c r="F152" s="43">
        <f t="shared" si="445"/>
        <v>4.6428571428571432</v>
      </c>
      <c r="G152" s="43">
        <f t="shared" si="445"/>
        <v>7.1333333333333337</v>
      </c>
      <c r="H152" s="43">
        <f t="shared" si="445"/>
        <v>8.8800000000000008</v>
      </c>
      <c r="I152" s="43">
        <f t="shared" si="445"/>
        <v>2.1568627450980391</v>
      </c>
      <c r="J152" s="43">
        <f t="shared" si="445"/>
        <v>2.1568627450980391</v>
      </c>
      <c r="K152" s="43">
        <f t="shared" si="445"/>
        <v>2.1568627450980391</v>
      </c>
      <c r="L152" s="43">
        <f t="shared" si="445"/>
        <v>2.1568627450980391</v>
      </c>
      <c r="M152" s="43">
        <f t="shared" si="445"/>
        <v>2.1568627450980391</v>
      </c>
      <c r="N152" s="43">
        <f t="shared" si="445"/>
        <v>2.1568627450980391</v>
      </c>
    </row>
    <row r="153" spans="1:14" x14ac:dyDescent="0.3">
      <c r="A153" s="42" t="s">
        <v>139</v>
      </c>
      <c r="B153" s="43">
        <f t="shared" ref="B153:H153" si="446">+IFERROR(B150/B160,"nm")</f>
        <v>0.43388429752066116</v>
      </c>
      <c r="C153" s="43">
        <f t="shared" si="446"/>
        <v>0.45009784735812131</v>
      </c>
      <c r="D153" s="43">
        <f t="shared" si="446"/>
        <v>0.43714821763602252</v>
      </c>
      <c r="E153" s="43">
        <f t="shared" si="446"/>
        <v>0.36348408710217756</v>
      </c>
      <c r="F153" s="43">
        <f t="shared" si="446"/>
        <v>0.2932330827067669</v>
      </c>
      <c r="G153" s="43">
        <f t="shared" si="446"/>
        <v>0.25783132530120484</v>
      </c>
      <c r="H153" s="43">
        <f t="shared" si="446"/>
        <v>0.2846153846153846</v>
      </c>
      <c r="I153" s="43">
        <f>+IFERROR(I150/I160,"nm")</f>
        <v>0.27883396704689478</v>
      </c>
      <c r="J153" s="45">
        <f>I153</f>
        <v>0.27883396704689478</v>
      </c>
      <c r="K153" s="45">
        <f t="shared" ref="K153:N153" si="447">J153</f>
        <v>0.27883396704689478</v>
      </c>
      <c r="L153" s="45">
        <f t="shared" si="447"/>
        <v>0.27883396704689478</v>
      </c>
      <c r="M153" s="45">
        <f t="shared" si="447"/>
        <v>0.27883396704689478</v>
      </c>
      <c r="N153" s="45">
        <f t="shared" si="447"/>
        <v>0.27883396704689478</v>
      </c>
    </row>
    <row r="154" spans="1:14" x14ac:dyDescent="0.3">
      <c r="A154" s="9" t="s">
        <v>133</v>
      </c>
      <c r="B154" s="44">
        <f>Historicals!B143</f>
        <v>-2267</v>
      </c>
      <c r="C154" s="44">
        <f>Historicals!C143</f>
        <v>-2596</v>
      </c>
      <c r="D154" s="44">
        <f>Historicals!D143</f>
        <v>-2677</v>
      </c>
      <c r="E154" s="44">
        <f>Historicals!E143</f>
        <v>-2658</v>
      </c>
      <c r="F154" s="44">
        <f>Historicals!F143</f>
        <v>-3262</v>
      </c>
      <c r="G154" s="44">
        <f>Historicals!G143</f>
        <v>-3468</v>
      </c>
      <c r="H154" s="44">
        <f>Historicals!H143</f>
        <v>-3656</v>
      </c>
      <c r="I154" s="44">
        <f>Historicals!I143</f>
        <v>-4262</v>
      </c>
      <c r="J154" s="47">
        <f>J147-J150</f>
        <v>-4466.576</v>
      </c>
      <c r="K154" s="47">
        <f t="shared" ref="K154:N154" si="448">K147-K150</f>
        <v>-4680.9716479999997</v>
      </c>
      <c r="L154" s="47">
        <f t="shared" si="448"/>
        <v>-4905.6582871040009</v>
      </c>
      <c r="M154" s="47">
        <f t="shared" si="448"/>
        <v>-5141.129884884992</v>
      </c>
      <c r="N154" s="47">
        <f t="shared" si="448"/>
        <v>-5387.9041193594721</v>
      </c>
    </row>
    <row r="155" spans="1:14" x14ac:dyDescent="0.3">
      <c r="A155" s="42" t="s">
        <v>128</v>
      </c>
      <c r="B155" s="43" t="str">
        <f t="shared" ref="B155:H155" si="449">+IFERROR(B154/A154-1,"nm")</f>
        <v>nm</v>
      </c>
      <c r="C155" s="43">
        <f t="shared" si="449"/>
        <v>0.145125716806352</v>
      </c>
      <c r="D155" s="43">
        <f t="shared" si="449"/>
        <v>3.1201848998459125E-2</v>
      </c>
      <c r="E155" s="43">
        <f t="shared" si="449"/>
        <v>-7.097497198356395E-3</v>
      </c>
      <c r="F155" s="43">
        <f t="shared" si="449"/>
        <v>0.22723852520692245</v>
      </c>
      <c r="G155" s="43">
        <f t="shared" si="449"/>
        <v>6.3151440833844275E-2</v>
      </c>
      <c r="H155" s="43">
        <f t="shared" si="449"/>
        <v>5.4209919261822392E-2</v>
      </c>
      <c r="I155" s="43">
        <f>+IFERROR(I154/H154-1,"nm")</f>
        <v>0.16575492341356668</v>
      </c>
      <c r="J155" s="43">
        <f t="shared" ref="J155:N155" si="450">+IFERROR(J154/I154-1,"nm")</f>
        <v>4.8000000000000043E-2</v>
      </c>
      <c r="K155" s="43">
        <f t="shared" si="450"/>
        <v>4.8000000000000043E-2</v>
      </c>
      <c r="L155" s="43">
        <f t="shared" si="450"/>
        <v>4.8000000000000265E-2</v>
      </c>
      <c r="M155" s="43">
        <f t="shared" si="450"/>
        <v>4.7999999999999821E-2</v>
      </c>
      <c r="N155" s="43">
        <f t="shared" si="450"/>
        <v>4.8000000000000043E-2</v>
      </c>
    </row>
    <row r="156" spans="1:14" x14ac:dyDescent="0.3">
      <c r="A156" s="42" t="s">
        <v>130</v>
      </c>
      <c r="B156" s="43" t="str">
        <f t="shared" ref="B156" si="451">+IFERROR(B154/B$18,"nm")</f>
        <v>nm</v>
      </c>
      <c r="C156" s="43">
        <f>C154/C145</f>
        <v>-35.561643835616437</v>
      </c>
      <c r="D156" s="43">
        <f t="shared" ref="D156:H156" si="452">D154/D145</f>
        <v>-36.671232876712331</v>
      </c>
      <c r="E156" s="43">
        <f t="shared" si="452"/>
        <v>-30.204545454545453</v>
      </c>
      <c r="F156" s="43">
        <f t="shared" si="452"/>
        <v>-77.666666666666671</v>
      </c>
      <c r="G156" s="43">
        <f t="shared" si="452"/>
        <v>-115.6</v>
      </c>
      <c r="H156" s="43">
        <f t="shared" si="452"/>
        <v>-146.24</v>
      </c>
      <c r="I156" s="43">
        <f>I154/I145</f>
        <v>-41.784313725490193</v>
      </c>
      <c r="J156" s="43">
        <f>J154/J145</f>
        <v>-41.784313725490193</v>
      </c>
      <c r="K156" s="43">
        <f t="shared" ref="K156:N156" si="453">K154/K145</f>
        <v>-41.784313725490193</v>
      </c>
      <c r="L156" s="43">
        <f t="shared" si="453"/>
        <v>-41.7843137254902</v>
      </c>
      <c r="M156" s="43">
        <f t="shared" si="453"/>
        <v>-41.784313725490193</v>
      </c>
      <c r="N156" s="43">
        <f t="shared" si="453"/>
        <v>-41.784313725490193</v>
      </c>
    </row>
    <row r="157" spans="1:14" x14ac:dyDescent="0.3">
      <c r="A157" s="9" t="s">
        <v>134</v>
      </c>
      <c r="B157" s="1">
        <f>Historicals!B165</f>
        <v>225</v>
      </c>
      <c r="C157" s="1">
        <f>Historicals!C165</f>
        <v>258</v>
      </c>
      <c r="D157" s="1">
        <f>Historicals!D165</f>
        <v>278</v>
      </c>
      <c r="E157" s="1">
        <f>Historicals!E165</f>
        <v>286</v>
      </c>
      <c r="F157" s="1">
        <f>Historicals!F165</f>
        <v>278</v>
      </c>
      <c r="G157" s="1">
        <f>Historicals!G165</f>
        <v>438</v>
      </c>
      <c r="H157" s="1">
        <f>Historicals!H165</f>
        <v>278</v>
      </c>
      <c r="I157" s="1">
        <f>Historicals!I165</f>
        <v>222</v>
      </c>
      <c r="J157" s="52">
        <f>J145*J159</f>
        <v>232.65599999999998</v>
      </c>
      <c r="K157" s="52">
        <f t="shared" ref="K157:N157" si="454">K145*K159</f>
        <v>243.823488</v>
      </c>
      <c r="L157" s="52">
        <f t="shared" si="454"/>
        <v>255.52701542400001</v>
      </c>
      <c r="M157" s="52">
        <f t="shared" si="454"/>
        <v>267.79231216435198</v>
      </c>
      <c r="N157" s="52">
        <f t="shared" si="454"/>
        <v>280.64634314824087</v>
      </c>
    </row>
    <row r="158" spans="1:14" x14ac:dyDescent="0.3">
      <c r="A158" s="42" t="s">
        <v>128</v>
      </c>
      <c r="B158" s="43" t="str">
        <f t="shared" ref="B158:H158" si="455">+IFERROR(B157/A157-1,"nm")</f>
        <v>nm</v>
      </c>
      <c r="C158" s="43">
        <f t="shared" si="455"/>
        <v>0.14666666666666672</v>
      </c>
      <c r="D158" s="43">
        <f t="shared" si="455"/>
        <v>7.7519379844961156E-2</v>
      </c>
      <c r="E158" s="43">
        <f t="shared" si="455"/>
        <v>2.877697841726623E-2</v>
      </c>
      <c r="F158" s="43">
        <f t="shared" si="455"/>
        <v>-2.7972027972028024E-2</v>
      </c>
      <c r="G158" s="43">
        <f t="shared" si="455"/>
        <v>0.57553956834532372</v>
      </c>
      <c r="H158" s="43">
        <f t="shared" si="455"/>
        <v>-0.36529680365296802</v>
      </c>
      <c r="I158" s="43">
        <f>+IFERROR(I157/H157-1,"nm")</f>
        <v>-0.20143884892086328</v>
      </c>
      <c r="J158" s="43">
        <f t="shared" ref="J158:N158" si="456">+IFERROR(J157/I157-1,"nm")</f>
        <v>4.7999999999999821E-2</v>
      </c>
      <c r="K158" s="43">
        <f t="shared" si="456"/>
        <v>4.8000000000000043E-2</v>
      </c>
      <c r="L158" s="43">
        <f t="shared" si="456"/>
        <v>4.8000000000000043E-2</v>
      </c>
      <c r="M158" s="43">
        <f t="shared" si="456"/>
        <v>4.7999999999999821E-2</v>
      </c>
      <c r="N158" s="43">
        <f t="shared" si="456"/>
        <v>4.8000000000000043E-2</v>
      </c>
    </row>
    <row r="159" spans="1:14" x14ac:dyDescent="0.3">
      <c r="A159" s="42" t="s">
        <v>132</v>
      </c>
      <c r="B159" s="43">
        <f>B157/B145</f>
        <v>1.9565217391304348</v>
      </c>
      <c r="C159" s="43">
        <f>C157/C145</f>
        <v>3.5342465753424657</v>
      </c>
      <c r="D159" s="43">
        <f t="shared" ref="D159:I159" si="457">D157/D145</f>
        <v>3.8082191780821919</v>
      </c>
      <c r="E159" s="43">
        <f t="shared" si="457"/>
        <v>3.25</v>
      </c>
      <c r="F159" s="43">
        <f t="shared" si="457"/>
        <v>6.6190476190476186</v>
      </c>
      <c r="G159" s="43">
        <f t="shared" si="457"/>
        <v>14.6</v>
      </c>
      <c r="H159" s="43">
        <f t="shared" si="457"/>
        <v>11.12</v>
      </c>
      <c r="I159" s="43">
        <f t="shared" si="457"/>
        <v>2.1764705882352939</v>
      </c>
      <c r="J159" s="51">
        <f>I159</f>
        <v>2.1764705882352939</v>
      </c>
      <c r="K159" s="51">
        <f t="shared" ref="K159:N159" si="458">J159</f>
        <v>2.1764705882352939</v>
      </c>
      <c r="L159" s="51">
        <f t="shared" si="458"/>
        <v>2.1764705882352939</v>
      </c>
      <c r="M159" s="51">
        <f t="shared" si="458"/>
        <v>2.1764705882352939</v>
      </c>
      <c r="N159" s="51">
        <f t="shared" si="458"/>
        <v>2.1764705882352939</v>
      </c>
    </row>
    <row r="160" spans="1:14" x14ac:dyDescent="0.3">
      <c r="A160" s="9" t="s">
        <v>140</v>
      </c>
      <c r="B160" s="48">
        <f>Historicals!B154</f>
        <v>484</v>
      </c>
      <c r="C160" s="48">
        <f>Historicals!C154</f>
        <v>511</v>
      </c>
      <c r="D160" s="48">
        <f>Historicals!D154</f>
        <v>533</v>
      </c>
      <c r="E160" s="48">
        <f>Historicals!E154</f>
        <v>597</v>
      </c>
      <c r="F160" s="48">
        <f>Historicals!F154</f>
        <v>665</v>
      </c>
      <c r="G160" s="48">
        <f>Historicals!G154</f>
        <v>830</v>
      </c>
      <c r="H160" s="48">
        <f>Historicals!H154</f>
        <v>780</v>
      </c>
      <c r="I160" s="48">
        <f>Historicals!I154</f>
        <v>789</v>
      </c>
      <c r="J160" s="44">
        <f>J145*J162</f>
        <v>826.87199999999996</v>
      </c>
      <c r="K160" s="44">
        <f t="shared" ref="K160:N160" si="459">K145*K162</f>
        <v>866.56185600000003</v>
      </c>
      <c r="L160" s="44">
        <f t="shared" si="459"/>
        <v>908.15682508800012</v>
      </c>
      <c r="M160" s="44">
        <f t="shared" si="459"/>
        <v>951.7483526922241</v>
      </c>
      <c r="N160" s="44">
        <f t="shared" si="459"/>
        <v>997.4322736214508</v>
      </c>
    </row>
    <row r="161" spans="1:14" x14ac:dyDescent="0.3">
      <c r="A161" s="42" t="s">
        <v>128</v>
      </c>
      <c r="B161" s="43"/>
      <c r="C161" s="43">
        <f>(C160-B160)/B160</f>
        <v>5.578512396694215E-2</v>
      </c>
      <c r="D161" s="43">
        <f t="shared" ref="D161:I161" si="460">(D160-C160)/C160</f>
        <v>4.3052837573385516E-2</v>
      </c>
      <c r="E161" s="43">
        <f t="shared" si="460"/>
        <v>0.1200750469043152</v>
      </c>
      <c r="F161" s="43">
        <f t="shared" si="460"/>
        <v>0.11390284757118928</v>
      </c>
      <c r="G161" s="43">
        <f t="shared" si="460"/>
        <v>0.24812030075187969</v>
      </c>
      <c r="H161" s="43">
        <f t="shared" si="460"/>
        <v>-6.0240963855421686E-2</v>
      </c>
      <c r="I161" s="43">
        <f t="shared" si="460"/>
        <v>1.1538461538461539E-2</v>
      </c>
      <c r="J161" s="43">
        <f t="shared" ref="J161" si="461">(J160-I160)/I160</f>
        <v>4.7999999999999945E-2</v>
      </c>
      <c r="K161" s="43">
        <f t="shared" ref="K161" si="462">(K160-J160)/J160</f>
        <v>4.8000000000000098E-2</v>
      </c>
      <c r="L161" s="43">
        <f t="shared" ref="L161" si="463">(L160-K160)/K160</f>
        <v>4.8000000000000098E-2</v>
      </c>
      <c r="M161" s="43">
        <f t="shared" ref="M161" si="464">(M160-L160)/L160</f>
        <v>4.7999999999999973E-2</v>
      </c>
      <c r="N161" s="43">
        <f t="shared" ref="N161" si="465">(N160-M160)/M160</f>
        <v>4.7999999999999939E-2</v>
      </c>
    </row>
    <row r="162" spans="1:14" x14ac:dyDescent="0.3">
      <c r="A162" s="42" t="s">
        <v>132</v>
      </c>
      <c r="B162" s="43">
        <f>B160/B145</f>
        <v>4.2086956521739127</v>
      </c>
      <c r="C162" s="43">
        <f t="shared" ref="C162:I162" si="466">C160/C145</f>
        <v>7</v>
      </c>
      <c r="D162" s="43">
        <f t="shared" si="466"/>
        <v>7.3013698630136989</v>
      </c>
      <c r="E162" s="43">
        <f t="shared" si="466"/>
        <v>6.7840909090909092</v>
      </c>
      <c r="F162" s="43">
        <f t="shared" si="466"/>
        <v>15.833333333333334</v>
      </c>
      <c r="G162" s="43">
        <f t="shared" si="466"/>
        <v>27.666666666666668</v>
      </c>
      <c r="H162" s="43">
        <f t="shared" si="466"/>
        <v>31.2</v>
      </c>
      <c r="I162" s="43">
        <f t="shared" si="466"/>
        <v>7.7352941176470589</v>
      </c>
      <c r="J162" s="51">
        <f>I162</f>
        <v>7.7352941176470589</v>
      </c>
      <c r="K162" s="51">
        <f t="shared" ref="K162:N162" si="467">J162</f>
        <v>7.7352941176470589</v>
      </c>
      <c r="L162" s="51">
        <f t="shared" si="467"/>
        <v>7.7352941176470589</v>
      </c>
      <c r="M162" s="51">
        <f t="shared" si="467"/>
        <v>7.7352941176470589</v>
      </c>
      <c r="N162" s="51">
        <f t="shared" si="467"/>
        <v>7.7352941176470589</v>
      </c>
    </row>
    <row r="163" spans="1:14" x14ac:dyDescent="0.3">
      <c r="A163" s="39" t="s">
        <v>103</v>
      </c>
      <c r="B163" s="39"/>
      <c r="C163" s="39"/>
      <c r="D163" s="39"/>
      <c r="E163" s="39"/>
      <c r="F163" s="39"/>
      <c r="G163" s="39"/>
      <c r="H163" s="39"/>
      <c r="I163" s="39"/>
      <c r="J163" s="35"/>
      <c r="K163" s="35"/>
      <c r="L163" s="35"/>
      <c r="M163" s="35"/>
      <c r="N163" s="35"/>
    </row>
    <row r="164" spans="1:14" x14ac:dyDescent="0.3">
      <c r="A164" s="9" t="s">
        <v>135</v>
      </c>
      <c r="B164" s="1">
        <f>Historicals!B130</f>
        <v>1982</v>
      </c>
      <c r="C164" s="1">
        <f>Historicals!C130</f>
        <v>1955</v>
      </c>
      <c r="D164" s="1">
        <f>Historicals!D130</f>
        <v>2042</v>
      </c>
      <c r="E164" s="1">
        <f>Historicals!E130</f>
        <v>1886</v>
      </c>
      <c r="F164" s="1">
        <f>Historicals!F130</f>
        <v>1906</v>
      </c>
      <c r="G164" s="1">
        <f t="shared" ref="G164:N164" si="468">SUM(G166,G170,G174)</f>
        <v>1756</v>
      </c>
      <c r="H164" s="1">
        <f t="shared" si="468"/>
        <v>2119</v>
      </c>
      <c r="I164" s="1">
        <f t="shared" si="468"/>
        <v>2223</v>
      </c>
      <c r="J164" s="9">
        <f t="shared" si="468"/>
        <v>2329.7040000000002</v>
      </c>
      <c r="K164" s="9">
        <f t="shared" si="468"/>
        <v>2441.5297920000003</v>
      </c>
      <c r="L164" s="9">
        <f t="shared" si="468"/>
        <v>2558.7232220160004</v>
      </c>
      <c r="M164" s="9">
        <f t="shared" si="468"/>
        <v>2681.5419366727692</v>
      </c>
      <c r="N164" s="9">
        <f t="shared" si="468"/>
        <v>2810.2559496330618</v>
      </c>
    </row>
    <row r="165" spans="1:14" x14ac:dyDescent="0.3">
      <c r="A165" s="40" t="s">
        <v>128</v>
      </c>
      <c r="B165" s="43" t="str">
        <f t="shared" ref="B165" si="469">+IFERROR(B164/A164-1,"nm")</f>
        <v>nm</v>
      </c>
      <c r="C165" s="43">
        <f t="shared" ref="C165" si="470">+IFERROR(C164/B164-1,"nm")</f>
        <v>-1.3622603430877955E-2</v>
      </c>
      <c r="D165" s="43">
        <f t="shared" ref="D165" si="471">+IFERROR(D164/C164-1,"nm")</f>
        <v>4.4501278772378416E-2</v>
      </c>
      <c r="E165" s="43">
        <f t="shared" ref="E165" si="472">+IFERROR(E164/D164-1,"nm")</f>
        <v>-7.6395690499510338E-2</v>
      </c>
      <c r="F165" s="43">
        <f t="shared" ref="F165" si="473">+IFERROR(F164/E164-1,"nm")</f>
        <v>1.0604453870625585E-2</v>
      </c>
      <c r="G165" s="43">
        <f t="shared" ref="G165" si="474">+IFERROR(G164/F164-1,"nm")</f>
        <v>-7.8698845750262314E-2</v>
      </c>
      <c r="H165" s="43">
        <f t="shared" ref="H165" si="475">+IFERROR(H164/G164-1,"nm")</f>
        <v>0.20671981776765369</v>
      </c>
      <c r="I165" s="43">
        <f t="shared" ref="I165" si="476">+IFERROR(I164/H164-1,"nm")</f>
        <v>4.9079754601226933E-2</v>
      </c>
      <c r="J165" s="43">
        <f t="shared" ref="J165" si="477">+IFERROR(J164/I164-1,"nm")</f>
        <v>4.8000000000000043E-2</v>
      </c>
      <c r="K165" s="43">
        <f t="shared" ref="K165" si="478">+IFERROR(K164/J164-1,"nm")</f>
        <v>4.8000000000000043E-2</v>
      </c>
      <c r="L165" s="43">
        <f t="shared" ref="L165" si="479">+IFERROR(L164/K164-1,"nm")</f>
        <v>4.8000000000000043E-2</v>
      </c>
      <c r="M165" s="43">
        <f t="shared" ref="M165" si="480">+IFERROR(M164/L164-1,"nm")</f>
        <v>4.8000000000000265E-2</v>
      </c>
      <c r="N165" s="43">
        <f t="shared" ref="N165" si="481">+IFERROR(N164/M164-1,"nm")</f>
        <v>4.7999999999999821E-2</v>
      </c>
    </row>
    <row r="166" spans="1:14" x14ac:dyDescent="0.3">
      <c r="A166" s="41" t="s">
        <v>112</v>
      </c>
      <c r="F166" s="1">
        <f>Historicals!F131</f>
        <v>1658</v>
      </c>
      <c r="G166" s="1">
        <f>Historicals!G131</f>
        <v>1642</v>
      </c>
      <c r="H166" s="1">
        <f>Historicals!H131</f>
        <v>1986</v>
      </c>
      <c r="I166" s="1">
        <f>Historicals!I131</f>
        <v>2094</v>
      </c>
      <c r="J166">
        <f>+I166*(1+J167)</f>
        <v>2194.5120000000002</v>
      </c>
      <c r="K166">
        <f t="shared" ref="K166" si="482">+J166*(1+K167)</f>
        <v>2299.8485760000003</v>
      </c>
      <c r="L166">
        <f t="shared" ref="L166" si="483">+K166*(1+L167)</f>
        <v>2410.2413076480007</v>
      </c>
      <c r="M166">
        <f t="shared" ref="M166" si="484">+L166*(1+M167)</f>
        <v>2525.9328904151048</v>
      </c>
      <c r="N166">
        <f t="shared" ref="N166" si="485">+M166*(1+N167)</f>
        <v>2647.1776691550299</v>
      </c>
    </row>
    <row r="167" spans="1:14" x14ac:dyDescent="0.3">
      <c r="A167" s="40" t="s">
        <v>128</v>
      </c>
      <c r="F167" s="43" t="str">
        <f t="shared" ref="F167" si="486">+IFERROR(F166/E166-1,"nm")</f>
        <v>nm</v>
      </c>
      <c r="G167" s="43">
        <f>+IFERROR(G166/F166-1,"nm")</f>
        <v>-9.6501809408926498E-3</v>
      </c>
      <c r="H167" s="43">
        <f t="shared" ref="H167" si="487">+IFERROR(H166/G166-1,"nm")</f>
        <v>0.2095006090133984</v>
      </c>
      <c r="I167" s="43">
        <f>+IFERROR(I166/H166-1,"nm")</f>
        <v>5.4380664652567967E-2</v>
      </c>
      <c r="J167" s="43">
        <v>4.8000000000000001E-2</v>
      </c>
      <c r="K167" s="43">
        <v>4.8000000000000001E-2</v>
      </c>
      <c r="L167" s="43">
        <v>4.8000000000000001E-2</v>
      </c>
      <c r="M167" s="43">
        <v>4.8000000000000001E-2</v>
      </c>
      <c r="N167" s="43">
        <v>4.8000000000000001E-2</v>
      </c>
    </row>
    <row r="168" spans="1:14" x14ac:dyDescent="0.3">
      <c r="A168" s="40" t="s">
        <v>136</v>
      </c>
      <c r="F168" s="43">
        <f>[1]Historicals!F210</f>
        <v>0</v>
      </c>
      <c r="G168" s="43">
        <f>[1]Historicals!G210</f>
        <v>0</v>
      </c>
      <c r="H168" s="43">
        <f>[1]Historicals!H210</f>
        <v>0</v>
      </c>
      <c r="I168" s="43">
        <f>[1]Historicals!I210</f>
        <v>0</v>
      </c>
      <c r="J168" s="45">
        <v>0</v>
      </c>
      <c r="K168" s="45">
        <f t="shared" ref="K168:K169" si="488">+J168</f>
        <v>0</v>
      </c>
      <c r="L168" s="45">
        <f t="shared" ref="L168:L169" si="489">+K168</f>
        <v>0</v>
      </c>
      <c r="M168" s="45">
        <f t="shared" ref="M168:M169" si="490">+L168</f>
        <v>0</v>
      </c>
      <c r="N168" s="45">
        <f t="shared" ref="N168:N169" si="491">+M168</f>
        <v>0</v>
      </c>
    </row>
    <row r="169" spans="1:14" x14ac:dyDescent="0.3">
      <c r="A169" s="40" t="s">
        <v>137</v>
      </c>
      <c r="F169" s="43" t="str">
        <f t="shared" ref="F169:H169" si="492">+IFERROR(F167-F168,"nm")</f>
        <v>nm</v>
      </c>
      <c r="G169" s="43">
        <f t="shared" si="492"/>
        <v>-9.6501809408926498E-3</v>
      </c>
      <c r="H169" s="43">
        <f t="shared" si="492"/>
        <v>0.2095006090133984</v>
      </c>
      <c r="I169" s="43">
        <f>I167-I168</f>
        <v>5.4380664652567967E-2</v>
      </c>
      <c r="J169" s="45">
        <v>0</v>
      </c>
      <c r="K169" s="45">
        <f t="shared" si="488"/>
        <v>0</v>
      </c>
      <c r="L169" s="45">
        <f t="shared" si="489"/>
        <v>0</v>
      </c>
      <c r="M169" s="45">
        <f t="shared" si="490"/>
        <v>0</v>
      </c>
      <c r="N169" s="45">
        <f t="shared" si="491"/>
        <v>0</v>
      </c>
    </row>
    <row r="170" spans="1:14" x14ac:dyDescent="0.3">
      <c r="A170" s="41" t="s">
        <v>113</v>
      </c>
      <c r="F170" s="1">
        <f>Historicals!F132</f>
        <v>118</v>
      </c>
      <c r="G170" s="1">
        <f>Historicals!G132</f>
        <v>89</v>
      </c>
      <c r="H170" s="1">
        <f>Historicals!H132</f>
        <v>104</v>
      </c>
      <c r="I170" s="1">
        <f>Historicals!I132</f>
        <v>103</v>
      </c>
      <c r="J170">
        <f>+I170*(1+J171)</f>
        <v>107.944</v>
      </c>
      <c r="K170">
        <f t="shared" ref="K170" si="493">+J170*(1+K171)</f>
        <v>113.12531200000001</v>
      </c>
      <c r="L170">
        <f t="shared" ref="L170" si="494">+K170*(1+L171)</f>
        <v>118.55532697600002</v>
      </c>
      <c r="M170">
        <f t="shared" ref="M170" si="495">+L170*(1+M171)</f>
        <v>124.24598267084802</v>
      </c>
      <c r="N170">
        <f t="shared" ref="N170" si="496">+M170*(1+N171)</f>
        <v>130.20978983904874</v>
      </c>
    </row>
    <row r="171" spans="1:14" x14ac:dyDescent="0.3">
      <c r="A171" s="40" t="s">
        <v>128</v>
      </c>
      <c r="F171" s="43" t="str">
        <f t="shared" ref="F171:H171" si="497">+IFERROR(F170/E170-1,"nm")</f>
        <v>nm</v>
      </c>
      <c r="G171" s="43">
        <f t="shared" si="497"/>
        <v>-0.24576271186440679</v>
      </c>
      <c r="H171" s="43">
        <f t="shared" si="497"/>
        <v>0.1685393258426966</v>
      </c>
      <c r="I171" s="43">
        <f>+IFERROR(I170/H170-1,"nm")</f>
        <v>-9.6153846153845812E-3</v>
      </c>
      <c r="J171" s="43">
        <v>4.8000000000000001E-2</v>
      </c>
      <c r="K171" s="43">
        <v>4.8000000000000001E-2</v>
      </c>
      <c r="L171" s="43">
        <v>4.8000000000000001E-2</v>
      </c>
      <c r="M171" s="43">
        <v>4.8000000000000001E-2</v>
      </c>
      <c r="N171" s="43">
        <v>4.8000000000000001E-2</v>
      </c>
    </row>
    <row r="172" spans="1:14" x14ac:dyDescent="0.3">
      <c r="A172" s="40" t="s">
        <v>136</v>
      </c>
      <c r="F172" s="43">
        <f>[1]Historicals!F211</f>
        <v>0</v>
      </c>
      <c r="G172" s="43">
        <f>[1]Historicals!G211</f>
        <v>0</v>
      </c>
      <c r="H172" s="43">
        <f>[1]Historicals!H211</f>
        <v>0</v>
      </c>
      <c r="I172" s="43">
        <f>[1]Historicals!I211</f>
        <v>0</v>
      </c>
      <c r="J172" s="45">
        <v>0</v>
      </c>
      <c r="K172" s="45">
        <f t="shared" ref="K172:K173" si="498">+J172</f>
        <v>0</v>
      </c>
      <c r="L172" s="45">
        <f t="shared" ref="L172:L173" si="499">+K172</f>
        <v>0</v>
      </c>
      <c r="M172" s="45">
        <f t="shared" ref="M172:M173" si="500">+L172</f>
        <v>0</v>
      </c>
      <c r="N172" s="45">
        <f t="shared" ref="N172:N173" si="501">+M172</f>
        <v>0</v>
      </c>
    </row>
    <row r="173" spans="1:14" x14ac:dyDescent="0.3">
      <c r="A173" s="40" t="s">
        <v>137</v>
      </c>
      <c r="F173" s="43" t="str">
        <f t="shared" ref="F173:H173" si="502">+IFERROR(F171-F172,"nm")</f>
        <v>nm</v>
      </c>
      <c r="G173" s="43">
        <f t="shared" si="502"/>
        <v>-0.24576271186440679</v>
      </c>
      <c r="H173" s="43">
        <f t="shared" si="502"/>
        <v>0.1685393258426966</v>
      </c>
      <c r="I173" s="43">
        <f>+IFERROR(I171-I172,"nm")</f>
        <v>-9.6153846153845812E-3</v>
      </c>
      <c r="J173" s="45">
        <v>0</v>
      </c>
      <c r="K173" s="45">
        <f t="shared" si="498"/>
        <v>0</v>
      </c>
      <c r="L173" s="45">
        <f t="shared" si="499"/>
        <v>0</v>
      </c>
      <c r="M173" s="45">
        <f t="shared" si="500"/>
        <v>0</v>
      </c>
      <c r="N173" s="45">
        <f t="shared" si="501"/>
        <v>0</v>
      </c>
    </row>
    <row r="174" spans="1:14" x14ac:dyDescent="0.3">
      <c r="A174" s="41" t="s">
        <v>114</v>
      </c>
      <c r="F174" s="1">
        <f>Historicals!F133</f>
        <v>24</v>
      </c>
      <c r="G174" s="1">
        <f>Historicals!G133</f>
        <v>25</v>
      </c>
      <c r="H174" s="1">
        <f>Historicals!H133</f>
        <v>29</v>
      </c>
      <c r="I174" s="1">
        <f>Historicals!I133</f>
        <v>26</v>
      </c>
      <c r="J174">
        <f>+I174*(1+J175)</f>
        <v>27.248000000000001</v>
      </c>
      <c r="K174">
        <f t="shared" ref="K174" si="503">+J174*(1+K175)</f>
        <v>28.555904000000002</v>
      </c>
      <c r="L174">
        <f t="shared" ref="L174" si="504">+K174*(1+L175)</f>
        <v>29.926587392000002</v>
      </c>
      <c r="M174">
        <f t="shared" ref="M174" si="505">+L174*(1+M175)</f>
        <v>31.363063586816004</v>
      </c>
      <c r="N174">
        <f t="shared" ref="N174" si="506">+M174*(1+N175)</f>
        <v>32.868490638983175</v>
      </c>
    </row>
    <row r="175" spans="1:14" x14ac:dyDescent="0.3">
      <c r="A175" s="40" t="s">
        <v>128</v>
      </c>
      <c r="F175" s="43" t="str">
        <f t="shared" ref="F175:H175" si="507">+IFERROR(F174/E174-1,"nm")</f>
        <v>nm</v>
      </c>
      <c r="G175" s="43">
        <f t="shared" si="507"/>
        <v>4.1666666666666741E-2</v>
      </c>
      <c r="H175" s="43">
        <f t="shared" si="507"/>
        <v>0.15999999999999992</v>
      </c>
      <c r="I175" s="43">
        <f>+IFERROR(I174/H174-1,"nm")</f>
        <v>-0.10344827586206895</v>
      </c>
      <c r="J175" s="43">
        <v>4.8000000000000001E-2</v>
      </c>
      <c r="K175" s="43">
        <v>4.8000000000000001E-2</v>
      </c>
      <c r="L175" s="43">
        <v>4.8000000000000001E-2</v>
      </c>
      <c r="M175" s="43">
        <v>4.8000000000000001E-2</v>
      </c>
      <c r="N175" s="43">
        <v>4.8000000000000001E-2</v>
      </c>
    </row>
    <row r="176" spans="1:14" x14ac:dyDescent="0.3">
      <c r="A176" s="40" t="s">
        <v>136</v>
      </c>
      <c r="F176" s="43">
        <f>[1]Historicals!F212</f>
        <v>0</v>
      </c>
      <c r="G176" s="43">
        <f>[1]Historicals!G212</f>
        <v>0</v>
      </c>
      <c r="H176" s="43">
        <f>[1]Historicals!H212</f>
        <v>0</v>
      </c>
      <c r="I176" s="43">
        <f>[1]Historicals!I212</f>
        <v>0</v>
      </c>
      <c r="J176" s="45">
        <v>0</v>
      </c>
      <c r="K176" s="45">
        <f t="shared" ref="K176:K177" si="508">+J176</f>
        <v>0</v>
      </c>
      <c r="L176" s="45">
        <f t="shared" ref="L176:L177" si="509">+K176</f>
        <v>0</v>
      </c>
      <c r="M176" s="45">
        <f t="shared" ref="M176:M177" si="510">+L176</f>
        <v>0</v>
      </c>
      <c r="N176" s="45">
        <f t="shared" ref="N176:N177" si="511">+M176</f>
        <v>0</v>
      </c>
    </row>
    <row r="177" spans="1:14" x14ac:dyDescent="0.3">
      <c r="A177" s="40" t="s">
        <v>137</v>
      </c>
      <c r="F177" s="43" t="str">
        <f t="shared" ref="F177:H177" si="512">+IFERROR(F175-F176,"nm")</f>
        <v>nm</v>
      </c>
      <c r="G177" s="43">
        <f t="shared" si="512"/>
        <v>4.1666666666666741E-2</v>
      </c>
      <c r="H177" s="43">
        <f t="shared" si="512"/>
        <v>0.15999999999999992</v>
      </c>
      <c r="I177" s="43">
        <f>+IFERROR(I175-I176,"nm")</f>
        <v>-0.10344827586206895</v>
      </c>
      <c r="J177" s="45">
        <v>0</v>
      </c>
      <c r="K177" s="45">
        <f t="shared" si="508"/>
        <v>0</v>
      </c>
      <c r="L177" s="45">
        <f t="shared" si="509"/>
        <v>0</v>
      </c>
      <c r="M177" s="45">
        <f t="shared" si="510"/>
        <v>0</v>
      </c>
      <c r="N177" s="45">
        <f t="shared" si="511"/>
        <v>0</v>
      </c>
    </row>
    <row r="178" spans="1:14" x14ac:dyDescent="0.3">
      <c r="A178" s="9" t="s">
        <v>129</v>
      </c>
      <c r="B178" s="1">
        <f>SUM(B181,B185)</f>
        <v>535</v>
      </c>
      <c r="C178" s="1">
        <f>SUM(C181,C185)</f>
        <v>514</v>
      </c>
      <c r="D178" s="1">
        <f t="shared" ref="D178:I178" si="513">SUM(D181,D185)</f>
        <v>505</v>
      </c>
      <c r="E178" s="1">
        <f t="shared" si="513"/>
        <v>343</v>
      </c>
      <c r="F178" s="1">
        <f t="shared" si="513"/>
        <v>334</v>
      </c>
      <c r="G178" s="1">
        <f t="shared" si="513"/>
        <v>322</v>
      </c>
      <c r="H178" s="1">
        <f t="shared" si="513"/>
        <v>569</v>
      </c>
      <c r="I178" s="1">
        <f t="shared" si="513"/>
        <v>691</v>
      </c>
      <c r="J178" s="44">
        <f>+J164*J180</f>
        <v>724.16800000000001</v>
      </c>
      <c r="K178" s="44">
        <f t="shared" ref="K178:N178" si="514">+K164*K180</f>
        <v>758.92806400000006</v>
      </c>
      <c r="L178" s="44">
        <f t="shared" si="514"/>
        <v>795.35661107200008</v>
      </c>
      <c r="M178" s="44">
        <f t="shared" si="514"/>
        <v>833.53372840345639</v>
      </c>
      <c r="N178" s="44">
        <f t="shared" si="514"/>
        <v>873.54334736682222</v>
      </c>
    </row>
    <row r="179" spans="1:14" x14ac:dyDescent="0.3">
      <c r="A179" s="42" t="s">
        <v>128</v>
      </c>
      <c r="B179" s="43" t="str">
        <f t="shared" ref="B179:H179" si="515">+IFERROR(B178/A178-1,"nm")</f>
        <v>nm</v>
      </c>
      <c r="C179" s="43">
        <f t="shared" si="515"/>
        <v>-3.9252336448598157E-2</v>
      </c>
      <c r="D179" s="43">
        <f t="shared" si="515"/>
        <v>-1.7509727626459193E-2</v>
      </c>
      <c r="E179" s="43">
        <f t="shared" si="515"/>
        <v>-0.32079207920792074</v>
      </c>
      <c r="F179" s="43">
        <f t="shared" si="515"/>
        <v>-2.6239067055393583E-2</v>
      </c>
      <c r="G179" s="43">
        <f t="shared" si="515"/>
        <v>-3.59281437125748E-2</v>
      </c>
      <c r="H179" s="43">
        <f t="shared" si="515"/>
        <v>0.76708074534161486</v>
      </c>
      <c r="I179" s="43">
        <f>+IFERROR(I178/H178-1,"nm")</f>
        <v>0.21441124780316345</v>
      </c>
      <c r="J179" s="43">
        <f t="shared" ref="J179" si="516">+IFERROR(J178/I178-1,"nm")</f>
        <v>4.8000000000000043E-2</v>
      </c>
      <c r="K179" s="43">
        <f t="shared" ref="K179" si="517">+IFERROR(K178/J178-1,"nm")</f>
        <v>4.8000000000000043E-2</v>
      </c>
      <c r="L179" s="43">
        <f t="shared" ref="L179" si="518">+IFERROR(L178/K178-1,"nm")</f>
        <v>4.8000000000000043E-2</v>
      </c>
      <c r="M179" s="43">
        <f t="shared" ref="M179" si="519">+IFERROR(M178/L178-1,"nm")</f>
        <v>4.8000000000000487E-2</v>
      </c>
      <c r="N179" s="43">
        <f t="shared" ref="N179" si="520">+IFERROR(N178/M178-1,"nm")</f>
        <v>4.7999999999999821E-2</v>
      </c>
    </row>
    <row r="180" spans="1:14" x14ac:dyDescent="0.3">
      <c r="A180" s="42" t="s">
        <v>130</v>
      </c>
      <c r="B180" s="43" t="str">
        <f t="shared" ref="B180" si="521">+IFERROR(B178/B$18,"nm")</f>
        <v>nm</v>
      </c>
      <c r="C180" s="43">
        <f>C178/C164</f>
        <v>0.26291560102301792</v>
      </c>
      <c r="D180" s="43">
        <f t="shared" ref="D180:I180" si="522">D178/D164</f>
        <v>0.24730656219392752</v>
      </c>
      <c r="E180" s="43">
        <f t="shared" si="522"/>
        <v>0.18186638388123011</v>
      </c>
      <c r="F180" s="43">
        <f t="shared" si="522"/>
        <v>0.17523609653725078</v>
      </c>
      <c r="G180" s="43">
        <f t="shared" si="522"/>
        <v>0.18337129840546698</v>
      </c>
      <c r="H180" s="43">
        <f t="shared" si="522"/>
        <v>0.26852288815478997</v>
      </c>
      <c r="I180" s="43">
        <f t="shared" si="522"/>
        <v>0.31084120557804767</v>
      </c>
      <c r="J180" s="45">
        <f>+I180</f>
        <v>0.31084120557804767</v>
      </c>
      <c r="K180" s="45">
        <f t="shared" ref="K180" si="523">+J180</f>
        <v>0.31084120557804767</v>
      </c>
      <c r="L180" s="45">
        <f t="shared" ref="L180" si="524">+K180</f>
        <v>0.31084120557804767</v>
      </c>
      <c r="M180" s="45">
        <f t="shared" ref="M180" si="525">+L180</f>
        <v>0.31084120557804767</v>
      </c>
      <c r="N180" s="45">
        <f t="shared" ref="N180" si="526">+M180</f>
        <v>0.31084120557804767</v>
      </c>
    </row>
    <row r="181" spans="1:14" x14ac:dyDescent="0.3">
      <c r="A181" s="9" t="s">
        <v>131</v>
      </c>
      <c r="B181" s="1">
        <f>Historicals!B178</f>
        <v>18</v>
      </c>
      <c r="C181" s="1">
        <f>Historicals!C178</f>
        <v>27</v>
      </c>
      <c r="D181" s="1">
        <f>Historicals!D178</f>
        <v>28</v>
      </c>
      <c r="E181" s="1">
        <f>Historicals!E178</f>
        <v>33</v>
      </c>
      <c r="F181" s="1">
        <f>Historicals!F178</f>
        <v>31</v>
      </c>
      <c r="G181" s="1">
        <f>Historicals!G178</f>
        <v>25</v>
      </c>
      <c r="H181" s="1">
        <f>Historicals!H178</f>
        <v>26</v>
      </c>
      <c r="I181" s="1">
        <f>Historicals!I178</f>
        <v>22</v>
      </c>
      <c r="J181" s="44">
        <f>+J184*J191</f>
        <v>23.056000000000001</v>
      </c>
      <c r="K181" s="44">
        <f t="shared" ref="K181:N181" si="527">+K184*K191</f>
        <v>24.162688000000003</v>
      </c>
      <c r="L181" s="44">
        <f t="shared" si="527"/>
        <v>25.322497024000004</v>
      </c>
      <c r="M181" s="44">
        <f t="shared" si="527"/>
        <v>26.537976881152012</v>
      </c>
      <c r="N181" s="44">
        <f t="shared" si="527"/>
        <v>27.811799771447308</v>
      </c>
    </row>
    <row r="182" spans="1:14" x14ac:dyDescent="0.3">
      <c r="A182" s="42" t="s">
        <v>128</v>
      </c>
      <c r="B182" s="43" t="str">
        <f t="shared" ref="B182:H182" si="528">+IFERROR(B181/A181-1,"nm")</f>
        <v>nm</v>
      </c>
      <c r="C182" s="43">
        <f t="shared" si="528"/>
        <v>0.5</v>
      </c>
      <c r="D182" s="43">
        <f t="shared" si="528"/>
        <v>3.7037037037036979E-2</v>
      </c>
      <c r="E182" s="43">
        <f t="shared" si="528"/>
        <v>0.1785714285714286</v>
      </c>
      <c r="F182" s="43">
        <f t="shared" si="528"/>
        <v>-6.0606060606060552E-2</v>
      </c>
      <c r="G182" s="43">
        <f t="shared" si="528"/>
        <v>-0.19354838709677424</v>
      </c>
      <c r="H182" s="43">
        <f t="shared" si="528"/>
        <v>4.0000000000000036E-2</v>
      </c>
      <c r="I182" s="43">
        <f>+IFERROR(I181/H181-1,"nm")</f>
        <v>-0.15384615384615385</v>
      </c>
      <c r="J182" s="43">
        <f t="shared" ref="J182" si="529">+IFERROR(J181/I181-1,"nm")</f>
        <v>4.8000000000000043E-2</v>
      </c>
      <c r="K182" s="43">
        <f t="shared" ref="K182" si="530">+IFERROR(K181/J181-1,"nm")</f>
        <v>4.8000000000000043E-2</v>
      </c>
      <c r="L182" s="43">
        <f t="shared" ref="L182" si="531">+IFERROR(L181/K181-1,"nm")</f>
        <v>4.8000000000000043E-2</v>
      </c>
      <c r="M182" s="43">
        <f t="shared" ref="M182" si="532">+IFERROR(M181/L181-1,"nm")</f>
        <v>4.8000000000000265E-2</v>
      </c>
      <c r="N182" s="43">
        <f t="shared" ref="N182" si="533">+IFERROR(N181/M181-1,"nm")</f>
        <v>4.8000000000000043E-2</v>
      </c>
    </row>
    <row r="183" spans="1:14" x14ac:dyDescent="0.3">
      <c r="A183" s="42" t="s">
        <v>132</v>
      </c>
      <c r="B183" s="43">
        <f>B181/B164</f>
        <v>9.0817356205852677E-3</v>
      </c>
      <c r="C183" s="43">
        <f>C181/C164</f>
        <v>1.3810741687979539E-2</v>
      </c>
      <c r="D183" s="43">
        <f t="shared" ref="D183:I183" si="534">D181/D164</f>
        <v>1.3712047012732615E-2</v>
      </c>
      <c r="E183" s="43">
        <f t="shared" si="534"/>
        <v>1.7497348886532343E-2</v>
      </c>
      <c r="F183" s="43">
        <f t="shared" si="534"/>
        <v>1.6264428121720881E-2</v>
      </c>
      <c r="G183" s="43">
        <f t="shared" si="534"/>
        <v>1.4236902050113895E-2</v>
      </c>
      <c r="H183" s="43">
        <f t="shared" si="534"/>
        <v>1.2269938650306749E-2</v>
      </c>
      <c r="I183" s="43">
        <f t="shared" si="534"/>
        <v>9.8965362123256857E-3</v>
      </c>
      <c r="J183" s="43">
        <f t="shared" ref="J183:N183" si="535">+IFERROR(J181/J$21,"nm")</f>
        <v>1.1987141066855554E-3</v>
      </c>
      <c r="K183" s="43">
        <f t="shared" si="535"/>
        <v>1.1987141066855554E-3</v>
      </c>
      <c r="L183" s="43">
        <f t="shared" si="535"/>
        <v>1.1987141066855554E-3</v>
      </c>
      <c r="M183" s="43">
        <f t="shared" si="535"/>
        <v>1.198714106685556E-3</v>
      </c>
      <c r="N183" s="43">
        <f t="shared" si="535"/>
        <v>1.1987141066855556E-3</v>
      </c>
    </row>
    <row r="184" spans="1:14" x14ac:dyDescent="0.3">
      <c r="A184" s="42" t="s">
        <v>139</v>
      </c>
      <c r="B184" s="43">
        <f t="shared" ref="B184:H184" si="536">+IFERROR(B181/B191,"nm")</f>
        <v>0.14754098360655737</v>
      </c>
      <c r="C184" s="43">
        <f t="shared" si="536"/>
        <v>0.216</v>
      </c>
      <c r="D184" s="43">
        <f t="shared" si="536"/>
        <v>0.224</v>
      </c>
      <c r="E184" s="43">
        <f t="shared" si="536"/>
        <v>0.28695652173913044</v>
      </c>
      <c r="F184" s="43">
        <f t="shared" si="536"/>
        <v>0.31</v>
      </c>
      <c r="G184" s="43">
        <f t="shared" si="536"/>
        <v>0.3125</v>
      </c>
      <c r="H184" s="43">
        <f t="shared" si="536"/>
        <v>0.41269841269841268</v>
      </c>
      <c r="I184" s="43">
        <f>+IFERROR(I181/I191,"nm")</f>
        <v>0.44897959183673469</v>
      </c>
      <c r="J184" s="45">
        <f>+I184</f>
        <v>0.44897959183673469</v>
      </c>
      <c r="K184" s="45">
        <f t="shared" ref="K184" si="537">+J184</f>
        <v>0.44897959183673469</v>
      </c>
      <c r="L184" s="45">
        <f t="shared" ref="L184" si="538">+K184</f>
        <v>0.44897959183673469</v>
      </c>
      <c r="M184" s="45">
        <f t="shared" ref="M184" si="539">+L184</f>
        <v>0.44897959183673469</v>
      </c>
      <c r="N184" s="45">
        <f t="shared" ref="N184" si="540">+M184</f>
        <v>0.44897959183673469</v>
      </c>
    </row>
    <row r="185" spans="1:14" x14ac:dyDescent="0.3">
      <c r="A185" s="9" t="s">
        <v>133</v>
      </c>
      <c r="B185" s="1">
        <f>Historicals!B145</f>
        <v>517</v>
      </c>
      <c r="C185" s="1">
        <f>Historicals!C145</f>
        <v>487</v>
      </c>
      <c r="D185" s="1">
        <f>Historicals!D145</f>
        <v>477</v>
      </c>
      <c r="E185" s="1">
        <f>Historicals!E145</f>
        <v>310</v>
      </c>
      <c r="F185" s="1">
        <f>Historicals!F145</f>
        <v>303</v>
      </c>
      <c r="G185" s="1">
        <f>Historicals!G145</f>
        <v>297</v>
      </c>
      <c r="H185" s="1">
        <f>Historicals!H145</f>
        <v>543</v>
      </c>
      <c r="I185" s="1">
        <f>Historicals!I145</f>
        <v>669</v>
      </c>
      <c r="J185" s="9">
        <f>+J178-J181</f>
        <v>701.11199999999997</v>
      </c>
      <c r="K185" s="9">
        <f t="shared" ref="K185:N185" si="541">+K178-K181</f>
        <v>734.76537600000006</v>
      </c>
      <c r="L185" s="9">
        <f t="shared" si="541"/>
        <v>770.03411404800011</v>
      </c>
      <c r="M185" s="9">
        <f t="shared" si="541"/>
        <v>806.99575152230443</v>
      </c>
      <c r="N185" s="9">
        <f t="shared" si="541"/>
        <v>845.73154759537488</v>
      </c>
    </row>
    <row r="186" spans="1:14" x14ac:dyDescent="0.3">
      <c r="A186" s="42" t="s">
        <v>128</v>
      </c>
      <c r="B186" s="43" t="str">
        <f t="shared" ref="B186:H186" si="542">+IFERROR(B185/A185-1,"nm")</f>
        <v>nm</v>
      </c>
      <c r="C186" s="43">
        <f t="shared" si="542"/>
        <v>-5.8027079303675011E-2</v>
      </c>
      <c r="D186" s="43">
        <f t="shared" si="542"/>
        <v>-2.0533880903490731E-2</v>
      </c>
      <c r="E186" s="43">
        <f t="shared" si="542"/>
        <v>-0.35010482180293501</v>
      </c>
      <c r="F186" s="43">
        <f t="shared" si="542"/>
        <v>-2.2580645161290325E-2</v>
      </c>
      <c r="G186" s="43">
        <f t="shared" si="542"/>
        <v>-1.980198019801982E-2</v>
      </c>
      <c r="H186" s="43">
        <f t="shared" si="542"/>
        <v>0.82828282828282829</v>
      </c>
      <c r="I186" s="43">
        <f>+IFERROR(I185/H185-1,"nm")</f>
        <v>0.2320441988950277</v>
      </c>
      <c r="J186" s="43">
        <f t="shared" ref="J186" si="543">+IFERROR(J185/I185-1,"nm")</f>
        <v>4.8000000000000043E-2</v>
      </c>
      <c r="K186" s="43">
        <f t="shared" ref="K186" si="544">+IFERROR(K185/J185-1,"nm")</f>
        <v>4.8000000000000043E-2</v>
      </c>
      <c r="L186" s="43">
        <f t="shared" ref="L186" si="545">+IFERROR(L185/K185-1,"nm")</f>
        <v>4.8000000000000043E-2</v>
      </c>
      <c r="M186" s="43">
        <f t="shared" ref="M186" si="546">+IFERROR(M185/L185-1,"nm")</f>
        <v>4.8000000000000487E-2</v>
      </c>
      <c r="N186" s="43">
        <f t="shared" ref="N186" si="547">+IFERROR(N185/M185-1,"nm")</f>
        <v>4.7999999999999821E-2</v>
      </c>
    </row>
    <row r="187" spans="1:14" x14ac:dyDescent="0.3">
      <c r="A187" s="42" t="s">
        <v>130</v>
      </c>
      <c r="B187" s="43">
        <f>B185/B164</f>
        <v>0.26084762865792127</v>
      </c>
      <c r="C187" s="43">
        <f>C185/C164</f>
        <v>0.24910485933503837</v>
      </c>
      <c r="D187" s="43">
        <f t="shared" ref="D187:I187" si="548">D185/D164</f>
        <v>0.23359451518119489</v>
      </c>
      <c r="E187" s="43">
        <f t="shared" si="548"/>
        <v>0.16436903499469777</v>
      </c>
      <c r="F187" s="43">
        <f t="shared" si="548"/>
        <v>0.1589716684155299</v>
      </c>
      <c r="G187" s="43">
        <f t="shared" si="548"/>
        <v>0.16913439635535307</v>
      </c>
      <c r="H187" s="43">
        <f t="shared" si="548"/>
        <v>0.25625294950448324</v>
      </c>
      <c r="I187" s="43">
        <f t="shared" si="548"/>
        <v>0.30094466936572201</v>
      </c>
      <c r="J187" s="43">
        <f t="shared" ref="J187:N187" si="549">+IFERROR(J185/J$21,"nm")</f>
        <v>3.6451806244210745E-2</v>
      </c>
      <c r="K187" s="43">
        <f t="shared" si="549"/>
        <v>3.6451806244210752E-2</v>
      </c>
      <c r="L187" s="43">
        <f t="shared" si="549"/>
        <v>3.6451806244210752E-2</v>
      </c>
      <c r="M187" s="43">
        <f t="shared" si="549"/>
        <v>3.6451806244210773E-2</v>
      </c>
      <c r="N187" s="43">
        <f t="shared" si="549"/>
        <v>3.6451806244210759E-2</v>
      </c>
    </row>
    <row r="188" spans="1:14" x14ac:dyDescent="0.3">
      <c r="A188" s="9" t="s">
        <v>134</v>
      </c>
      <c r="B188" s="1">
        <f>Historicals!B167</f>
        <v>69</v>
      </c>
      <c r="C188" s="1">
        <f>Historicals!C167</f>
        <v>39</v>
      </c>
      <c r="D188" s="1">
        <f>Historicals!D167</f>
        <v>30</v>
      </c>
      <c r="E188" s="1">
        <f>Historicals!E167</f>
        <v>22</v>
      </c>
      <c r="F188" s="1">
        <f>Historicals!F167</f>
        <v>18</v>
      </c>
      <c r="G188" s="1">
        <f>Historicals!G167</f>
        <v>12</v>
      </c>
      <c r="H188" s="1">
        <f>Historicals!H167</f>
        <v>7</v>
      </c>
      <c r="I188" s="1">
        <f>Historicals!I167</f>
        <v>9</v>
      </c>
      <c r="J188" s="44">
        <f>+J164*J190</f>
        <v>9.4320000000000004</v>
      </c>
      <c r="K188" s="44">
        <f t="shared" ref="K188:N188" si="550">+K164*K190</f>
        <v>9.884736000000002</v>
      </c>
      <c r="L188" s="44">
        <f t="shared" si="550"/>
        <v>10.359203328000001</v>
      </c>
      <c r="M188" s="44">
        <f t="shared" si="550"/>
        <v>10.856445087744005</v>
      </c>
      <c r="N188" s="44">
        <f t="shared" si="550"/>
        <v>11.377554451955715</v>
      </c>
    </row>
    <row r="189" spans="1:14" x14ac:dyDescent="0.3">
      <c r="A189" s="42" t="s">
        <v>128</v>
      </c>
      <c r="B189" s="43" t="str">
        <f t="shared" ref="B189:H189" si="551">+IFERROR(B188/A188-1,"nm")</f>
        <v>nm</v>
      </c>
      <c r="C189" s="43">
        <f t="shared" si="551"/>
        <v>-0.43478260869565222</v>
      </c>
      <c r="D189" s="43">
        <f t="shared" si="551"/>
        <v>-0.23076923076923073</v>
      </c>
      <c r="E189" s="43">
        <f t="shared" si="551"/>
        <v>-0.26666666666666672</v>
      </c>
      <c r="F189" s="43">
        <f t="shared" si="551"/>
        <v>-0.18181818181818177</v>
      </c>
      <c r="G189" s="43">
        <f t="shared" si="551"/>
        <v>-0.33333333333333337</v>
      </c>
      <c r="H189" s="43">
        <f t="shared" si="551"/>
        <v>-0.41666666666666663</v>
      </c>
      <c r="I189" s="43">
        <f>+IFERROR(I188/H188-1,"nm")</f>
        <v>0.28571428571428581</v>
      </c>
      <c r="J189" s="43">
        <f t="shared" ref="J189" si="552">+IFERROR(J188/I188-1,"nm")</f>
        <v>4.8000000000000043E-2</v>
      </c>
      <c r="K189" s="43">
        <f t="shared" ref="K189" si="553">+IFERROR(K188/J188-1,"nm")</f>
        <v>4.8000000000000265E-2</v>
      </c>
      <c r="L189" s="43">
        <f t="shared" ref="L189" si="554">+IFERROR(L188/K188-1,"nm")</f>
        <v>4.7999999999999821E-2</v>
      </c>
      <c r="M189" s="43">
        <f t="shared" ref="M189" si="555">+IFERROR(M188/L188-1,"nm")</f>
        <v>4.8000000000000265E-2</v>
      </c>
      <c r="N189" s="43">
        <f t="shared" ref="N189" si="556">+IFERROR(N188/M188-1,"nm")</f>
        <v>4.7999999999999821E-2</v>
      </c>
    </row>
    <row r="190" spans="1:14" x14ac:dyDescent="0.3">
      <c r="A190" s="42" t="s">
        <v>132</v>
      </c>
      <c r="B190" s="43">
        <f>B188/B164</f>
        <v>3.481331987891019E-2</v>
      </c>
      <c r="C190" s="43">
        <f>C188/C164</f>
        <v>1.9948849104859334E-2</v>
      </c>
      <c r="D190" s="43">
        <f t="shared" ref="D190:I190" si="557">D188/D164</f>
        <v>1.4691478942213516E-2</v>
      </c>
      <c r="E190" s="43">
        <f t="shared" si="557"/>
        <v>1.166489925768823E-2</v>
      </c>
      <c r="F190" s="43">
        <f t="shared" si="557"/>
        <v>9.4438614900314802E-3</v>
      </c>
      <c r="G190" s="43">
        <f t="shared" si="557"/>
        <v>6.8337129840546698E-3</v>
      </c>
      <c r="H190" s="43">
        <f t="shared" si="557"/>
        <v>3.3034450212364322E-3</v>
      </c>
      <c r="I190" s="43">
        <f t="shared" si="557"/>
        <v>4.048582995951417E-3</v>
      </c>
      <c r="J190" s="45">
        <f>+I190</f>
        <v>4.048582995951417E-3</v>
      </c>
      <c r="K190" s="45">
        <f t="shared" ref="K190" si="558">+J190</f>
        <v>4.048582995951417E-3</v>
      </c>
      <c r="L190" s="45">
        <f t="shared" ref="L190" si="559">+K190</f>
        <v>4.048582995951417E-3</v>
      </c>
      <c r="M190" s="45">
        <f t="shared" ref="M190" si="560">+L190</f>
        <v>4.048582995951417E-3</v>
      </c>
      <c r="N190" s="45">
        <f t="shared" ref="N190" si="561">+M190</f>
        <v>4.048582995951417E-3</v>
      </c>
    </row>
    <row r="191" spans="1:14" x14ac:dyDescent="0.3">
      <c r="A191" s="9" t="s">
        <v>140</v>
      </c>
      <c r="B191" s="1">
        <f>Historicals!B156</f>
        <v>122</v>
      </c>
      <c r="C191" s="1">
        <f>Historicals!C156</f>
        <v>125</v>
      </c>
      <c r="D191" s="1">
        <f>Historicals!D156</f>
        <v>125</v>
      </c>
      <c r="E191" s="1">
        <f>Historicals!E156</f>
        <v>115</v>
      </c>
      <c r="F191" s="1">
        <f>Historicals!F156</f>
        <v>100</v>
      </c>
      <c r="G191" s="1">
        <f>Historicals!G156</f>
        <v>80</v>
      </c>
      <c r="H191" s="1">
        <f>Historicals!H156</f>
        <v>63</v>
      </c>
      <c r="I191" s="1">
        <f>Historicals!I156</f>
        <v>49</v>
      </c>
      <c r="J191" s="44">
        <f>+J164*J193</f>
        <v>51.352000000000004</v>
      </c>
      <c r="K191" s="44">
        <f t="shared" ref="K191:N191" si="562">+K164*K193</f>
        <v>53.816896000000007</v>
      </c>
      <c r="L191" s="44">
        <f t="shared" si="562"/>
        <v>56.400107008000006</v>
      </c>
      <c r="M191" s="44">
        <f t="shared" si="562"/>
        <v>59.107312144384025</v>
      </c>
      <c r="N191" s="44">
        <f t="shared" si="562"/>
        <v>61.944463127314457</v>
      </c>
    </row>
    <row r="192" spans="1:14" x14ac:dyDescent="0.3">
      <c r="A192" s="42" t="s">
        <v>128</v>
      </c>
      <c r="C192" s="50">
        <f>(C191-B191)/B191</f>
        <v>2.4590163934426229E-2</v>
      </c>
      <c r="D192" s="50">
        <f t="shared" ref="D192:I192" si="563">(D191-C191)/C191</f>
        <v>0</v>
      </c>
      <c r="E192" s="50">
        <f t="shared" si="563"/>
        <v>-0.08</v>
      </c>
      <c r="F192" s="50">
        <f t="shared" si="563"/>
        <v>-0.13043478260869565</v>
      </c>
      <c r="G192" s="50">
        <f t="shared" si="563"/>
        <v>-0.2</v>
      </c>
      <c r="H192" s="50">
        <f t="shared" si="563"/>
        <v>-0.21249999999999999</v>
      </c>
      <c r="I192" s="50">
        <f t="shared" si="563"/>
        <v>-0.22222222222222221</v>
      </c>
      <c r="J192" s="43">
        <f>+J193+J194</f>
        <v>2.2042285200179937E-2</v>
      </c>
      <c r="K192" s="43">
        <f t="shared" ref="K192:N192" si="564">+K193+K194</f>
        <v>2.2042285200179937E-2</v>
      </c>
      <c r="L192" s="43">
        <f t="shared" si="564"/>
        <v>2.2042285200179937E-2</v>
      </c>
      <c r="M192" s="43">
        <f t="shared" si="564"/>
        <v>2.2042285200179937E-2</v>
      </c>
      <c r="N192" s="43">
        <f t="shared" si="564"/>
        <v>2.2042285200179937E-2</v>
      </c>
    </row>
    <row r="193" spans="1:14" x14ac:dyDescent="0.3">
      <c r="A193" s="42" t="s">
        <v>132</v>
      </c>
      <c r="B193" s="50">
        <f>B191/B164</f>
        <v>6.1553985872855703E-2</v>
      </c>
      <c r="C193" s="50">
        <f t="shared" ref="C193:I193" si="565">C191/C164</f>
        <v>6.3938618925831206E-2</v>
      </c>
      <c r="D193" s="50">
        <f t="shared" si="565"/>
        <v>6.1214495592556317E-2</v>
      </c>
      <c r="E193" s="50">
        <f t="shared" si="565"/>
        <v>6.097560975609756E-2</v>
      </c>
      <c r="F193" s="50">
        <f t="shared" si="565"/>
        <v>5.2465897166841552E-2</v>
      </c>
      <c r="G193" s="50">
        <f t="shared" si="565"/>
        <v>4.5558086560364468E-2</v>
      </c>
      <c r="H193" s="50">
        <f t="shared" si="565"/>
        <v>2.9731005191127889E-2</v>
      </c>
      <c r="I193" s="50">
        <f t="shared" si="565"/>
        <v>2.2042285200179937E-2</v>
      </c>
      <c r="J193" s="45">
        <f>+I193</f>
        <v>2.2042285200179937E-2</v>
      </c>
      <c r="K193" s="45">
        <f t="shared" ref="K193" si="566">+J193</f>
        <v>2.2042285200179937E-2</v>
      </c>
      <c r="L193" s="45">
        <f t="shared" ref="L193" si="567">+K193</f>
        <v>2.2042285200179937E-2</v>
      </c>
      <c r="M193" s="45">
        <f t="shared" ref="M193" si="568">+L193</f>
        <v>2.2042285200179937E-2</v>
      </c>
      <c r="N193" s="45">
        <f t="shared" ref="N193" si="569">+M193</f>
        <v>2.2042285200179937E-2</v>
      </c>
    </row>
    <row r="194" spans="1:14" x14ac:dyDescent="0.3">
      <c r="A194" s="39" t="s">
        <v>107</v>
      </c>
      <c r="B194" s="39"/>
      <c r="C194" s="39"/>
      <c r="D194" s="39"/>
      <c r="E194" s="39"/>
      <c r="F194" s="39"/>
      <c r="G194" s="39"/>
      <c r="H194" s="39"/>
      <c r="I194" s="39"/>
      <c r="J194" s="35"/>
      <c r="K194" s="35"/>
      <c r="L194" s="35"/>
      <c r="M194" s="35"/>
      <c r="N194" s="35"/>
    </row>
    <row r="195" spans="1:14" x14ac:dyDescent="0.3">
      <c r="A195" s="9" t="s">
        <v>135</v>
      </c>
      <c r="B195" s="1">
        <f>Historicals!B135</f>
        <v>-82</v>
      </c>
      <c r="C195" s="1">
        <f>Historicals!C135</f>
        <v>-86</v>
      </c>
      <c r="D195" s="1">
        <f>Historicals!D135</f>
        <v>75</v>
      </c>
      <c r="E195" s="1">
        <f>Historicals!E135</f>
        <v>26</v>
      </c>
      <c r="F195" s="1">
        <f>Historicals!F135</f>
        <v>-7</v>
      </c>
      <c r="G195" s="1">
        <f>Historicals!G135</f>
        <v>-11</v>
      </c>
      <c r="H195" s="1">
        <f>Historicals!H135</f>
        <v>40</v>
      </c>
      <c r="I195" s="1">
        <f>Historicals!I135</f>
        <v>-72</v>
      </c>
      <c r="J195" s="9">
        <f>I195*(1+J196)</f>
        <v>-75.456000000000003</v>
      </c>
      <c r="K195" s="9">
        <f t="shared" ref="K195" si="570">J195*(1+K196)</f>
        <v>-79.077888000000002</v>
      </c>
      <c r="L195" s="9">
        <f t="shared" ref="L195" si="571">K195*(1+L196)</f>
        <v>-82.873626624000011</v>
      </c>
      <c r="M195" s="9">
        <f t="shared" ref="M195" si="572">L195*(1+M196)</f>
        <v>-86.85156070195201</v>
      </c>
      <c r="N195" s="9">
        <f t="shared" ref="N195" si="573">M195*(1+N196)</f>
        <v>-91.02043561564571</v>
      </c>
    </row>
    <row r="196" spans="1:14" x14ac:dyDescent="0.3">
      <c r="A196" s="40" t="s">
        <v>128</v>
      </c>
      <c r="B196" s="43" t="str">
        <f t="shared" ref="B196" si="574">+IFERROR(B195/A195-1,"nm")</f>
        <v>nm</v>
      </c>
      <c r="C196" s="43">
        <f t="shared" ref="C196" si="575">+IFERROR(C195/B195-1,"nm")</f>
        <v>4.8780487804878092E-2</v>
      </c>
      <c r="D196" s="43">
        <f t="shared" ref="D196" si="576">+IFERROR(D195/C195-1,"nm")</f>
        <v>-1.8720930232558139</v>
      </c>
      <c r="E196" s="43">
        <f t="shared" ref="E196" si="577">+IFERROR(E195/D195-1,"nm")</f>
        <v>-0.65333333333333332</v>
      </c>
      <c r="F196" s="43">
        <f t="shared" ref="F196" si="578">+IFERROR(F195/E195-1,"nm")</f>
        <v>-1.2692307692307692</v>
      </c>
      <c r="G196" s="43">
        <f t="shared" ref="G196" si="579">+IFERROR(G195/F195-1,"nm")</f>
        <v>0.5714285714285714</v>
      </c>
      <c r="H196" s="43">
        <f t="shared" ref="H196" si="580">+IFERROR(H195/G195-1,"nm")</f>
        <v>-4.6363636363636367</v>
      </c>
      <c r="I196" s="43">
        <f>+IFERROR(I195/H195-1,"nm")</f>
        <v>-2.8</v>
      </c>
      <c r="J196" s="49">
        <v>4.8000000000000001E-2</v>
      </c>
      <c r="K196" s="49">
        <v>4.8000000000000001E-2</v>
      </c>
      <c r="L196" s="49">
        <v>4.8000000000000001E-2</v>
      </c>
      <c r="M196" s="49">
        <v>4.8000000000000001E-2</v>
      </c>
      <c r="N196" s="49">
        <v>4.8000000000000001E-2</v>
      </c>
    </row>
    <row r="197" spans="1:14" x14ac:dyDescent="0.3">
      <c r="A197" s="9" t="s">
        <v>129</v>
      </c>
      <c r="B197" s="53">
        <f>SUM(B200,B204)</f>
        <v>-1022</v>
      </c>
      <c r="C197" s="53">
        <f t="shared" ref="C197:I197" si="581">SUM(C200,C204)</f>
        <v>-1089</v>
      </c>
      <c r="D197" s="53">
        <f t="shared" si="581"/>
        <v>-633</v>
      </c>
      <c r="E197" s="53">
        <f t="shared" si="581"/>
        <v>-1346</v>
      </c>
      <c r="F197" s="53">
        <f t="shared" si="581"/>
        <v>-1694</v>
      </c>
      <c r="G197" s="53">
        <f t="shared" si="581"/>
        <v>-1855</v>
      </c>
      <c r="H197" s="53">
        <f t="shared" si="581"/>
        <v>-2120</v>
      </c>
      <c r="I197" s="53">
        <f t="shared" si="581"/>
        <v>-2085</v>
      </c>
      <c r="J197" s="53">
        <f>J195*J199</f>
        <v>-2185.08</v>
      </c>
      <c r="K197" s="53">
        <f t="shared" ref="K197:N197" si="582">K195*K199</f>
        <v>-2289.9638399999999</v>
      </c>
      <c r="L197" s="53">
        <f t="shared" si="582"/>
        <v>-2399.8821043200001</v>
      </c>
      <c r="M197" s="53">
        <f t="shared" si="582"/>
        <v>-2515.07644532736</v>
      </c>
      <c r="N197" s="53">
        <f t="shared" si="582"/>
        <v>-2635.8001147030736</v>
      </c>
    </row>
    <row r="198" spans="1:14" x14ac:dyDescent="0.3">
      <c r="A198" s="42" t="s">
        <v>128</v>
      </c>
      <c r="B198" s="43" t="str">
        <f t="shared" ref="B198:H198" si="583">+IFERROR(B197/A197-1,"nm")</f>
        <v>nm</v>
      </c>
      <c r="C198" s="43">
        <f t="shared" si="583"/>
        <v>6.5557729941291498E-2</v>
      </c>
      <c r="D198" s="43">
        <f t="shared" si="583"/>
        <v>-0.41873278236914602</v>
      </c>
      <c r="E198" s="43">
        <f t="shared" si="583"/>
        <v>1.126382306477093</v>
      </c>
      <c r="F198" s="43">
        <f t="shared" si="583"/>
        <v>0.25854383358098065</v>
      </c>
      <c r="G198" s="43">
        <f t="shared" si="583"/>
        <v>9.5041322314049603E-2</v>
      </c>
      <c r="H198" s="43">
        <f t="shared" si="583"/>
        <v>0.14285714285714279</v>
      </c>
      <c r="I198" s="43">
        <f>+IFERROR(I197/H197-1,"nm")</f>
        <v>-1.650943396226412E-2</v>
      </c>
      <c r="J198" s="43">
        <f t="shared" ref="J198" si="584">+IFERROR(J197/I197-1,"nm")</f>
        <v>4.8000000000000043E-2</v>
      </c>
      <c r="K198" s="43">
        <f t="shared" ref="K198" si="585">+IFERROR(K197/J197-1,"nm")</f>
        <v>4.8000000000000043E-2</v>
      </c>
      <c r="L198" s="43">
        <f t="shared" ref="L198" si="586">+IFERROR(L197/K197-1,"nm")</f>
        <v>4.8000000000000043E-2</v>
      </c>
      <c r="M198" s="43">
        <f t="shared" ref="M198" si="587">+IFERROR(M197/L197-1,"nm")</f>
        <v>4.8000000000000043E-2</v>
      </c>
      <c r="N198" s="43">
        <f t="shared" ref="N198" si="588">+IFERROR(N197/M197-1,"nm")</f>
        <v>4.8000000000000043E-2</v>
      </c>
    </row>
    <row r="199" spans="1:14" x14ac:dyDescent="0.3">
      <c r="A199" s="42" t="s">
        <v>130</v>
      </c>
      <c r="B199" s="43" t="str">
        <f t="shared" ref="B199" si="589">+IFERROR(B197/B$18,"nm")</f>
        <v>nm</v>
      </c>
      <c r="C199" s="43">
        <f>C197/C195</f>
        <v>12.662790697674419</v>
      </c>
      <c r="D199" s="43">
        <f t="shared" ref="D199:I199" si="590">D197/D195</f>
        <v>-8.44</v>
      </c>
      <c r="E199" s="43">
        <f t="shared" si="590"/>
        <v>-51.769230769230766</v>
      </c>
      <c r="F199" s="43">
        <f t="shared" si="590"/>
        <v>242</v>
      </c>
      <c r="G199" s="43">
        <f t="shared" si="590"/>
        <v>168.63636363636363</v>
      </c>
      <c r="H199" s="43">
        <f t="shared" si="590"/>
        <v>-53</v>
      </c>
      <c r="I199" s="43">
        <f t="shared" si="590"/>
        <v>28.958333333333332</v>
      </c>
      <c r="J199" s="45">
        <f>I199</f>
        <v>28.958333333333332</v>
      </c>
      <c r="K199" s="45">
        <f t="shared" ref="K199:N199" si="591">J199</f>
        <v>28.958333333333332</v>
      </c>
      <c r="L199" s="45">
        <f t="shared" si="591"/>
        <v>28.958333333333332</v>
      </c>
      <c r="M199" s="45">
        <f t="shared" si="591"/>
        <v>28.958333333333332</v>
      </c>
      <c r="N199" s="45">
        <f t="shared" si="591"/>
        <v>28.958333333333332</v>
      </c>
    </row>
    <row r="200" spans="1:14" x14ac:dyDescent="0.3">
      <c r="A200" s="9" t="s">
        <v>131</v>
      </c>
      <c r="B200" s="1">
        <f>Historicals!B179</f>
        <v>75</v>
      </c>
      <c r="C200" s="1">
        <f>Historicals!C179</f>
        <v>84</v>
      </c>
      <c r="D200" s="1">
        <f>Historicals!D179</f>
        <v>91</v>
      </c>
      <c r="E200" s="1">
        <f>Historicals!E179</f>
        <v>110</v>
      </c>
      <c r="F200" s="1">
        <f>Historicals!F179</f>
        <v>116</v>
      </c>
      <c r="G200" s="1">
        <f>Historicals!G179</f>
        <v>112</v>
      </c>
      <c r="H200" s="1">
        <f>Historicals!H179</f>
        <v>141</v>
      </c>
      <c r="I200" s="1">
        <f>Historicals!I179</f>
        <v>134</v>
      </c>
      <c r="J200" s="44">
        <f>J203*J210</f>
        <v>140.43200000000002</v>
      </c>
      <c r="K200" s="44">
        <f t="shared" ref="K200:N200" si="592">K203*K210</f>
        <v>147.17273599999999</v>
      </c>
      <c r="L200" s="44">
        <f t="shared" si="592"/>
        <v>154.23702732800004</v>
      </c>
      <c r="M200" s="44">
        <f t="shared" si="592"/>
        <v>161.64040463974405</v>
      </c>
      <c r="N200" s="44">
        <f t="shared" si="592"/>
        <v>169.39914406245174</v>
      </c>
    </row>
    <row r="201" spans="1:14" x14ac:dyDescent="0.3">
      <c r="A201" s="42" t="s">
        <v>128</v>
      </c>
      <c r="B201" s="43" t="str">
        <f t="shared" ref="B201:H201" si="593">+IFERROR(B200/A200-1,"nm")</f>
        <v>nm</v>
      </c>
      <c r="C201" s="43">
        <f t="shared" si="593"/>
        <v>0.12000000000000011</v>
      </c>
      <c r="D201" s="43">
        <f t="shared" si="593"/>
        <v>8.3333333333333259E-2</v>
      </c>
      <c r="E201" s="43">
        <f t="shared" si="593"/>
        <v>0.20879120879120872</v>
      </c>
      <c r="F201" s="43">
        <f t="shared" si="593"/>
        <v>5.4545454545454453E-2</v>
      </c>
      <c r="G201" s="43">
        <f t="shared" si="593"/>
        <v>-3.4482758620689613E-2</v>
      </c>
      <c r="H201" s="43">
        <f t="shared" si="593"/>
        <v>0.2589285714285714</v>
      </c>
      <c r="I201" s="43">
        <f>+IFERROR(I200/H200-1,"nm")</f>
        <v>-4.9645390070921946E-2</v>
      </c>
      <c r="J201" s="43">
        <f t="shared" ref="J201" si="594">+IFERROR(J200/I200-1,"nm")</f>
        <v>4.8000000000000043E-2</v>
      </c>
      <c r="K201" s="43">
        <f t="shared" ref="K201" si="595">+IFERROR(K200/J200-1,"nm")</f>
        <v>4.7999999999999821E-2</v>
      </c>
      <c r="L201" s="43">
        <f t="shared" ref="L201" si="596">+IFERROR(L200/K200-1,"nm")</f>
        <v>4.8000000000000265E-2</v>
      </c>
      <c r="M201" s="43">
        <f t="shared" ref="M201" si="597">+IFERROR(M200/L200-1,"nm")</f>
        <v>4.8000000000000043E-2</v>
      </c>
      <c r="N201" s="43">
        <f t="shared" ref="N201" si="598">+IFERROR(N200/M200-1,"nm")</f>
        <v>4.7999999999999821E-2</v>
      </c>
    </row>
    <row r="202" spans="1:14" x14ac:dyDescent="0.3">
      <c r="A202" s="42" t="s">
        <v>132</v>
      </c>
      <c r="B202" s="43" t="str">
        <f t="shared" ref="B202" si="599">+IFERROR(B200/B$18,"nm")</f>
        <v>nm</v>
      </c>
      <c r="C202" s="43">
        <f>C200/C195</f>
        <v>-0.97674418604651159</v>
      </c>
      <c r="D202" s="43">
        <f t="shared" ref="D202:N202" si="600">D200/D195</f>
        <v>1.2133333333333334</v>
      </c>
      <c r="E202" s="43">
        <f t="shared" si="600"/>
        <v>4.2307692307692308</v>
      </c>
      <c r="F202" s="43">
        <f t="shared" si="600"/>
        <v>-16.571428571428573</v>
      </c>
      <c r="G202" s="43">
        <f t="shared" si="600"/>
        <v>-10.181818181818182</v>
      </c>
      <c r="H202" s="43">
        <f t="shared" si="600"/>
        <v>3.5249999999999999</v>
      </c>
      <c r="I202" s="43">
        <f t="shared" si="600"/>
        <v>-1.8611111111111112</v>
      </c>
      <c r="J202" s="43">
        <f t="shared" si="600"/>
        <v>-1.8611111111111112</v>
      </c>
      <c r="K202" s="43">
        <f t="shared" si="600"/>
        <v>-1.8611111111111109</v>
      </c>
      <c r="L202" s="43">
        <f t="shared" si="600"/>
        <v>-1.8611111111111114</v>
      </c>
      <c r="M202" s="43">
        <f t="shared" si="600"/>
        <v>-1.8611111111111114</v>
      </c>
      <c r="N202" s="43">
        <f t="shared" si="600"/>
        <v>-1.8611111111111112</v>
      </c>
    </row>
    <row r="203" spans="1:14" x14ac:dyDescent="0.3">
      <c r="A203" s="42" t="s">
        <v>139</v>
      </c>
      <c r="B203" s="43">
        <f t="shared" ref="B203:H203" si="601">+IFERROR(B200/B210,"nm")</f>
        <v>0.10518934081346423</v>
      </c>
      <c r="C203" s="43">
        <f t="shared" si="601"/>
        <v>8.9647812166488788E-2</v>
      </c>
      <c r="D203" s="43">
        <f t="shared" si="601"/>
        <v>7.3505654281098551E-2</v>
      </c>
      <c r="E203" s="43">
        <f t="shared" si="601"/>
        <v>7.586206896551724E-2</v>
      </c>
      <c r="F203" s="43">
        <f t="shared" si="601"/>
        <v>6.9336521219366412E-2</v>
      </c>
      <c r="G203" s="43">
        <f t="shared" si="601"/>
        <v>5.845511482254697E-2</v>
      </c>
      <c r="H203" s="43">
        <f t="shared" si="601"/>
        <v>7.5401069518716571E-2</v>
      </c>
      <c r="I203" s="43">
        <f>+IFERROR(I200/I210,"nm")</f>
        <v>7.374793615850303E-2</v>
      </c>
      <c r="J203" s="45">
        <f>I203</f>
        <v>7.374793615850303E-2</v>
      </c>
      <c r="K203" s="45">
        <f t="shared" ref="K203:N203" si="602">J203</f>
        <v>7.374793615850303E-2</v>
      </c>
      <c r="L203" s="45">
        <f t="shared" si="602"/>
        <v>7.374793615850303E-2</v>
      </c>
      <c r="M203" s="45">
        <f t="shared" si="602"/>
        <v>7.374793615850303E-2</v>
      </c>
      <c r="N203" s="45">
        <f t="shared" si="602"/>
        <v>7.374793615850303E-2</v>
      </c>
    </row>
    <row r="204" spans="1:14" x14ac:dyDescent="0.3">
      <c r="A204" s="9" t="s">
        <v>133</v>
      </c>
      <c r="B204" s="53">
        <f>Historicals!B146</f>
        <v>-1097</v>
      </c>
      <c r="C204" s="53">
        <f>Historicals!C146</f>
        <v>-1173</v>
      </c>
      <c r="D204" s="53">
        <f>Historicals!D146</f>
        <v>-724</v>
      </c>
      <c r="E204" s="53">
        <f>Historicals!E146</f>
        <v>-1456</v>
      </c>
      <c r="F204" s="53">
        <f>Historicals!F146</f>
        <v>-1810</v>
      </c>
      <c r="G204" s="53">
        <f>Historicals!G146</f>
        <v>-1967</v>
      </c>
      <c r="H204" s="53">
        <f>Historicals!H146</f>
        <v>-2261</v>
      </c>
      <c r="I204" s="53">
        <f>Historicals!I146</f>
        <v>-2219</v>
      </c>
      <c r="J204" s="53">
        <f>J197-J200</f>
        <v>-2325.5119999999997</v>
      </c>
      <c r="K204" s="53">
        <f t="shared" ref="K204:N204" si="603">K197-K200</f>
        <v>-2437.1365759999999</v>
      </c>
      <c r="L204" s="53">
        <f t="shared" si="603"/>
        <v>-2554.1191316479999</v>
      </c>
      <c r="M204" s="53">
        <f t="shared" si="603"/>
        <v>-2676.7168499671043</v>
      </c>
      <c r="N204" s="53">
        <f t="shared" si="603"/>
        <v>-2805.1992587655254</v>
      </c>
    </row>
    <row r="205" spans="1:14" x14ac:dyDescent="0.3">
      <c r="A205" s="42" t="s">
        <v>128</v>
      </c>
      <c r="B205" s="43" t="str">
        <f t="shared" ref="B205:H205" si="604">+IFERROR(B204/A204-1,"nm")</f>
        <v>nm</v>
      </c>
      <c r="C205" s="43">
        <f t="shared" si="604"/>
        <v>6.9279854147675568E-2</v>
      </c>
      <c r="D205" s="43">
        <f t="shared" si="604"/>
        <v>-0.38277919863597609</v>
      </c>
      <c r="E205" s="43">
        <f t="shared" si="604"/>
        <v>1.0110497237569063</v>
      </c>
      <c r="F205" s="43">
        <f t="shared" si="604"/>
        <v>0.24313186813186816</v>
      </c>
      <c r="G205" s="43">
        <f t="shared" si="604"/>
        <v>8.6740331491712785E-2</v>
      </c>
      <c r="H205" s="43">
        <f t="shared" si="604"/>
        <v>0.14946619217081847</v>
      </c>
      <c r="I205" s="43">
        <f>+IFERROR(I204/H204-1,"nm")</f>
        <v>-1.8575851393188847E-2</v>
      </c>
      <c r="J205" s="43">
        <f t="shared" ref="J205" si="605">+IFERROR(J204/I204-1,"nm")</f>
        <v>4.7999999999999821E-2</v>
      </c>
      <c r="K205" s="43">
        <f t="shared" ref="K205" si="606">+IFERROR(K204/J204-1,"nm")</f>
        <v>4.8000000000000043E-2</v>
      </c>
      <c r="L205" s="43">
        <f t="shared" ref="L205" si="607">+IFERROR(L204/K204-1,"nm")</f>
        <v>4.8000000000000043E-2</v>
      </c>
      <c r="M205" s="43">
        <f t="shared" ref="M205" si="608">+IFERROR(M204/L204-1,"nm")</f>
        <v>4.8000000000000265E-2</v>
      </c>
      <c r="N205" s="43">
        <f t="shared" ref="N205" si="609">+IFERROR(N204/M204-1,"nm")</f>
        <v>4.8000000000000043E-2</v>
      </c>
    </row>
    <row r="206" spans="1:14" x14ac:dyDescent="0.3">
      <c r="A206" s="42" t="s">
        <v>130</v>
      </c>
      <c r="B206" s="43" t="str">
        <f t="shared" ref="B206" si="610">+IFERROR(B204/B$18,"nm")</f>
        <v>nm</v>
      </c>
      <c r="C206" s="43">
        <f>C204/C195</f>
        <v>13.63953488372093</v>
      </c>
      <c r="D206" s="43">
        <f t="shared" ref="D206:I206" si="611">D204/D195</f>
        <v>-9.6533333333333342</v>
      </c>
      <c r="E206" s="43">
        <f t="shared" si="611"/>
        <v>-56</v>
      </c>
      <c r="F206" s="43">
        <f t="shared" si="611"/>
        <v>258.57142857142856</v>
      </c>
      <c r="G206" s="43">
        <f t="shared" si="611"/>
        <v>178.81818181818181</v>
      </c>
      <c r="H206" s="43">
        <f t="shared" si="611"/>
        <v>-56.524999999999999</v>
      </c>
      <c r="I206" s="43">
        <f t="shared" si="611"/>
        <v>30.819444444444443</v>
      </c>
      <c r="J206" s="43">
        <f>J204/J195</f>
        <v>30.819444444444439</v>
      </c>
      <c r="K206" s="43">
        <f t="shared" ref="K206:N206" si="612">K204/K195</f>
        <v>30.819444444444443</v>
      </c>
      <c r="L206" s="43">
        <f t="shared" si="612"/>
        <v>30.819444444444439</v>
      </c>
      <c r="M206" s="43">
        <f t="shared" si="612"/>
        <v>30.819444444444443</v>
      </c>
      <c r="N206" s="43">
        <f t="shared" si="612"/>
        <v>30.819444444444446</v>
      </c>
    </row>
    <row r="207" spans="1:14" x14ac:dyDescent="0.3">
      <c r="A207" s="9" t="s">
        <v>134</v>
      </c>
      <c r="B207" s="1">
        <f>Historicals!B168</f>
        <v>104</v>
      </c>
      <c r="C207" s="1">
        <f>Historicals!C168</f>
        <v>264</v>
      </c>
      <c r="D207" s="1">
        <f>Historicals!D168</f>
        <v>291</v>
      </c>
      <c r="E207" s="1">
        <f>Historicals!E168</f>
        <v>159</v>
      </c>
      <c r="F207" s="1">
        <f>Historicals!F168</f>
        <v>377</v>
      </c>
      <c r="G207" s="1">
        <f>Historicals!G168</f>
        <v>318</v>
      </c>
      <c r="H207" s="1">
        <f>Historicals!H168</f>
        <v>11</v>
      </c>
      <c r="I207" s="1">
        <f>Historicals!I168</f>
        <v>50</v>
      </c>
      <c r="J207" s="52">
        <f>J195*J209</f>
        <v>52.4</v>
      </c>
      <c r="K207" s="52">
        <f t="shared" ref="K207:N207" si="613">K195*K209</f>
        <v>54.915199999999999</v>
      </c>
      <c r="L207" s="52">
        <f t="shared" si="613"/>
        <v>57.551129600000003</v>
      </c>
      <c r="M207" s="52">
        <f t="shared" si="613"/>
        <v>60.313583820800005</v>
      </c>
      <c r="N207" s="52">
        <f t="shared" si="613"/>
        <v>63.208635844198405</v>
      </c>
    </row>
    <row r="208" spans="1:14" x14ac:dyDescent="0.3">
      <c r="A208" s="42" t="s">
        <v>128</v>
      </c>
      <c r="B208" s="43" t="str">
        <f t="shared" ref="B208:H208" si="614">+IFERROR(B207/A207-1,"nm")</f>
        <v>nm</v>
      </c>
      <c r="C208" s="43">
        <f t="shared" si="614"/>
        <v>1.5384615384615383</v>
      </c>
      <c r="D208" s="43">
        <f t="shared" si="614"/>
        <v>0.10227272727272729</v>
      </c>
      <c r="E208" s="43">
        <f t="shared" si="614"/>
        <v>-0.45360824742268047</v>
      </c>
      <c r="F208" s="43">
        <f t="shared" si="614"/>
        <v>1.3710691823899372</v>
      </c>
      <c r="G208" s="43">
        <f t="shared" si="614"/>
        <v>-0.156498673740053</v>
      </c>
      <c r="H208" s="43">
        <f t="shared" si="614"/>
        <v>-0.96540880503144655</v>
      </c>
      <c r="I208" s="43">
        <f>+IFERROR(I207/H207-1,"nm")</f>
        <v>3.5454545454545459</v>
      </c>
      <c r="J208" s="43">
        <f t="shared" ref="J208" si="615">+IFERROR(J207/I207-1,"nm")</f>
        <v>4.8000000000000043E-2</v>
      </c>
      <c r="K208" s="43">
        <f t="shared" ref="K208" si="616">+IFERROR(K207/J207-1,"nm")</f>
        <v>4.8000000000000043E-2</v>
      </c>
      <c r="L208" s="43">
        <f t="shared" ref="L208" si="617">+IFERROR(L207/K207-1,"nm")</f>
        <v>4.8000000000000043E-2</v>
      </c>
      <c r="M208" s="43">
        <f t="shared" ref="M208" si="618">+IFERROR(M207/L207-1,"nm")</f>
        <v>4.8000000000000043E-2</v>
      </c>
      <c r="N208" s="43">
        <f t="shared" ref="N208" si="619">+IFERROR(N207/M207-1,"nm")</f>
        <v>4.8000000000000043E-2</v>
      </c>
    </row>
    <row r="209" spans="1:14" x14ac:dyDescent="0.3">
      <c r="A209" s="42" t="s">
        <v>132</v>
      </c>
      <c r="B209" s="43" t="str">
        <f t="shared" ref="B209" si="620">+IFERROR(B207/B$18,"nm")</f>
        <v>nm</v>
      </c>
      <c r="C209" s="43">
        <f>C207/C195</f>
        <v>-3.0697674418604652</v>
      </c>
      <c r="D209" s="43">
        <f t="shared" ref="D209:I209" si="621">D207/D195</f>
        <v>3.88</v>
      </c>
      <c r="E209" s="43">
        <f t="shared" si="621"/>
        <v>6.115384615384615</v>
      </c>
      <c r="F209" s="43">
        <f t="shared" si="621"/>
        <v>-53.857142857142854</v>
      </c>
      <c r="G209" s="43">
        <f t="shared" si="621"/>
        <v>-28.90909090909091</v>
      </c>
      <c r="H209" s="43">
        <f t="shared" si="621"/>
        <v>0.27500000000000002</v>
      </c>
      <c r="I209" s="43">
        <f t="shared" si="621"/>
        <v>-0.69444444444444442</v>
      </c>
      <c r="J209" s="51">
        <f>I209</f>
        <v>-0.69444444444444442</v>
      </c>
      <c r="K209" s="51">
        <f t="shared" ref="K209:N209" si="622">J209</f>
        <v>-0.69444444444444442</v>
      </c>
      <c r="L209" s="51">
        <f t="shared" si="622"/>
        <v>-0.69444444444444442</v>
      </c>
      <c r="M209" s="51">
        <f t="shared" si="622"/>
        <v>-0.69444444444444442</v>
      </c>
      <c r="N209" s="51">
        <f t="shared" si="622"/>
        <v>-0.69444444444444442</v>
      </c>
    </row>
    <row r="210" spans="1:14" x14ac:dyDescent="0.3">
      <c r="A210" s="9" t="s">
        <v>140</v>
      </c>
      <c r="B210" s="1">
        <f>Historicals!B157</f>
        <v>713</v>
      </c>
      <c r="C210" s="1">
        <f>Historicals!C157</f>
        <v>937</v>
      </c>
      <c r="D210" s="1">
        <f>Historicals!D157</f>
        <v>1238</v>
      </c>
      <c r="E210" s="1">
        <f>Historicals!E157</f>
        <v>1450</v>
      </c>
      <c r="F210" s="1">
        <f>Historicals!F157</f>
        <v>1673</v>
      </c>
      <c r="G210" s="1">
        <f>Historicals!G157</f>
        <v>1916</v>
      </c>
      <c r="H210" s="1">
        <f>Historicals!H157</f>
        <v>1870</v>
      </c>
      <c r="I210" s="1">
        <f>Historicals!I157</f>
        <v>1817</v>
      </c>
      <c r="J210" s="44">
        <f>J195*J212</f>
        <v>1904.2160000000001</v>
      </c>
      <c r="K210" s="44">
        <f t="shared" ref="K210:N210" si="623">K195*K212</f>
        <v>1995.6183679999999</v>
      </c>
      <c r="L210" s="44">
        <f t="shared" si="623"/>
        <v>2091.4080496640004</v>
      </c>
      <c r="M210" s="44">
        <f t="shared" si="623"/>
        <v>2191.7956360478724</v>
      </c>
      <c r="N210" s="44">
        <f t="shared" si="623"/>
        <v>2297.00182657817</v>
      </c>
    </row>
    <row r="211" spans="1:14" x14ac:dyDescent="0.3">
      <c r="A211" s="42" t="s">
        <v>128</v>
      </c>
      <c r="C211" s="50">
        <f>(C210-B210)/B210</f>
        <v>0.31416549789621318</v>
      </c>
      <c r="D211" s="50">
        <f t="shared" ref="D211:I211" si="624">(D210-C210)/C210</f>
        <v>0.32123799359658484</v>
      </c>
      <c r="E211" s="50">
        <f t="shared" si="624"/>
        <v>0.17124394184168013</v>
      </c>
      <c r="F211" s="50">
        <f t="shared" si="624"/>
        <v>0.15379310344827588</v>
      </c>
      <c r="G211" s="50">
        <f t="shared" si="624"/>
        <v>0.1452480573819486</v>
      </c>
      <c r="H211" s="50">
        <f t="shared" si="624"/>
        <v>-2.4008350730688934E-2</v>
      </c>
      <c r="I211" s="50">
        <f t="shared" si="624"/>
        <v>-2.8342245989304814E-2</v>
      </c>
      <c r="J211" s="43">
        <f t="shared" ref="J211" si="625">(J210-I210)/I210</f>
        <v>4.800000000000007E-2</v>
      </c>
      <c r="K211" s="43">
        <f t="shared" ref="K211" si="626">(K210-J210)/J210</f>
        <v>4.799999999999989E-2</v>
      </c>
      <c r="L211" s="43">
        <f t="shared" ref="L211" si="627">(L210-K210)/K210</f>
        <v>4.800000000000023E-2</v>
      </c>
      <c r="M211" s="43">
        <f t="shared" ref="M211" si="628">(M210-L210)/L210</f>
        <v>4.8000000000000029E-2</v>
      </c>
      <c r="N211" s="43">
        <f t="shared" ref="N211" si="629">(N210-M210)/M210</f>
        <v>4.7999999999999869E-2</v>
      </c>
    </row>
    <row r="212" spans="1:14" x14ac:dyDescent="0.3">
      <c r="A212" s="42" t="s">
        <v>132</v>
      </c>
      <c r="B212" s="50">
        <f>B210/B195</f>
        <v>-8.6951219512195124</v>
      </c>
      <c r="C212" s="50">
        <f t="shared" ref="C212:I212" si="630">C210/C195</f>
        <v>-10.895348837209303</v>
      </c>
      <c r="D212" s="50">
        <f t="shared" si="630"/>
        <v>16.506666666666668</v>
      </c>
      <c r="E212" s="50">
        <f t="shared" si="630"/>
        <v>55.769230769230766</v>
      </c>
      <c r="F212" s="50">
        <f t="shared" si="630"/>
        <v>-239</v>
      </c>
      <c r="G212" s="50">
        <f t="shared" si="630"/>
        <v>-174.18181818181819</v>
      </c>
      <c r="H212" s="50">
        <f t="shared" si="630"/>
        <v>46.75</v>
      </c>
      <c r="I212" s="50">
        <f t="shared" si="630"/>
        <v>-25.236111111111111</v>
      </c>
      <c r="J212" s="51">
        <f>I212</f>
        <v>-25.236111111111111</v>
      </c>
      <c r="K212" s="51">
        <f t="shared" ref="K212:N212" si="631">J212</f>
        <v>-25.236111111111111</v>
      </c>
      <c r="L212" s="51">
        <f t="shared" si="631"/>
        <v>-25.236111111111111</v>
      </c>
      <c r="M212" s="51">
        <f t="shared" si="631"/>
        <v>-25.236111111111111</v>
      </c>
      <c r="N212" s="51">
        <f t="shared" si="631"/>
        <v>-25.236111111111111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topLeftCell="A39" workbookViewId="0">
      <selection activeCell="B52" sqref="B52"/>
    </sheetView>
  </sheetViews>
  <sheetFormatPr defaultRowHeight="14.4" x14ac:dyDescent="0.3"/>
  <cols>
    <col min="1" max="1" width="48.77734375" customWidth="1"/>
    <col min="2" max="14" width="11.77734375" customWidth="1"/>
    <col min="15" max="15" width="39.88671875" customWidth="1"/>
  </cols>
  <sheetData>
    <row r="1" spans="1:15" ht="60" customHeight="1" x14ac:dyDescent="0.3">
      <c r="A1" s="15" t="s">
        <v>115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5">
        <f>+I1+1</f>
        <v>2023</v>
      </c>
      <c r="K1" s="35">
        <f t="shared" ref="K1:N1" si="1">+J1+1</f>
        <v>2024</v>
      </c>
      <c r="L1" s="35">
        <f t="shared" si="1"/>
        <v>2025</v>
      </c>
      <c r="M1" s="35">
        <f t="shared" si="1"/>
        <v>2026</v>
      </c>
      <c r="N1" s="35">
        <f t="shared" si="1"/>
        <v>2027</v>
      </c>
    </row>
    <row r="2" spans="1:15" x14ac:dyDescent="0.3">
      <c r="A2" s="36" t="s">
        <v>156</v>
      </c>
      <c r="B2" s="36"/>
      <c r="C2" s="36"/>
      <c r="D2" s="36"/>
      <c r="E2" s="36"/>
      <c r="F2" s="36"/>
      <c r="G2" s="36"/>
      <c r="H2" s="36"/>
      <c r="I2" s="36"/>
      <c r="J2" s="35"/>
      <c r="K2" s="35"/>
      <c r="L2" s="35"/>
      <c r="M2" s="35"/>
      <c r="N2" s="35"/>
    </row>
    <row r="3" spans="1:15" x14ac:dyDescent="0.3">
      <c r="A3" s="1" t="s">
        <v>135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37313</v>
      </c>
      <c r="H3" s="9">
        <f>'Segmental forecast'!H3</f>
        <v>44452</v>
      </c>
      <c r="I3" s="9">
        <f>'Segmental forecast'!I3</f>
        <v>46587</v>
      </c>
      <c r="J3" s="9">
        <f>'Segmental forecast'!J3</f>
        <v>48823.176000000007</v>
      </c>
      <c r="K3" s="9">
        <f>'Segmental forecast'!K3</f>
        <v>51166.688448000008</v>
      </c>
      <c r="L3" s="9">
        <f>'Segmental forecast'!L3</f>
        <v>53622.689493503996</v>
      </c>
      <c r="M3" s="9">
        <f>'Segmental forecast'!M3</f>
        <v>56196.578589192213</v>
      </c>
      <c r="N3" s="9">
        <f>'Segmental forecast'!N3</f>
        <v>58894.014361473441</v>
      </c>
      <c r="O3" t="s">
        <v>157</v>
      </c>
    </row>
    <row r="4" spans="1:15" x14ac:dyDescent="0.3">
      <c r="A4" s="38" t="s">
        <v>128</v>
      </c>
      <c r="B4" s="54"/>
      <c r="C4" s="54">
        <f>(C3-B3)/B3</f>
        <v>5.8004640371229696E-2</v>
      </c>
      <c r="D4" s="54">
        <f t="shared" ref="D4:N4" si="2">(D3-C3)/C3</f>
        <v>6.0971089696071165E-2</v>
      </c>
      <c r="E4" s="54">
        <f t="shared" si="2"/>
        <v>5.9592430858806403E-2</v>
      </c>
      <c r="F4" s="54">
        <f t="shared" si="2"/>
        <v>7.4731433909388134E-2</v>
      </c>
      <c r="G4" s="54">
        <f t="shared" si="2"/>
        <v>-4.6118056088145822E-2</v>
      </c>
      <c r="H4" s="54">
        <f t="shared" si="2"/>
        <v>0.19132741939806502</v>
      </c>
      <c r="I4" s="54">
        <f t="shared" si="2"/>
        <v>4.8029335013047784E-2</v>
      </c>
      <c r="J4" s="54">
        <f t="shared" si="2"/>
        <v>4.8000000000000147E-2</v>
      </c>
      <c r="K4" s="54">
        <f t="shared" si="2"/>
        <v>4.8000000000000022E-2</v>
      </c>
      <c r="L4" s="54">
        <f t="shared" si="2"/>
        <v>4.7999999999999765E-2</v>
      </c>
      <c r="M4" s="54">
        <f t="shared" si="2"/>
        <v>4.8000000000000466E-2</v>
      </c>
      <c r="N4" s="54">
        <f t="shared" si="2"/>
        <v>4.8000000000000022E-2</v>
      </c>
    </row>
    <row r="5" spans="1:15" x14ac:dyDescent="0.3">
      <c r="A5" s="1" t="s">
        <v>158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>
        <f>'Segmental forecast'!J5</f>
        <v>7936.5040000000008</v>
      </c>
      <c r="K5" s="9">
        <f>'Segmental forecast'!K5</f>
        <v>8317.4561919999978</v>
      </c>
      <c r="L5" s="9">
        <f>'Segmental forecast'!L5</f>
        <v>8716.6940892160001</v>
      </c>
      <c r="M5" s="9">
        <f>'Segmental forecast'!M5</f>
        <v>9135.0954054983667</v>
      </c>
      <c r="N5" s="9">
        <f>'Segmental forecast'!N5</f>
        <v>9573.5799849622908</v>
      </c>
    </row>
    <row r="6" spans="1:15" x14ac:dyDescent="0.3">
      <c r="A6" s="55" t="s">
        <v>131</v>
      </c>
      <c r="B6" s="46">
        <f>'Segmental forecast'!B8</f>
        <v>26</v>
      </c>
      <c r="C6" s="46">
        <f>'Segmental forecast'!C8</f>
        <v>-37</v>
      </c>
      <c r="D6" s="46">
        <f>'Segmental forecast'!D8</f>
        <v>459</v>
      </c>
      <c r="E6" s="46">
        <f>'Segmental forecast'!E8</f>
        <v>-399</v>
      </c>
      <c r="F6" s="46">
        <f>'Segmental forecast'!F8</f>
        <v>-802</v>
      </c>
      <c r="G6" s="46">
        <f>'Segmental forecast'!G8</f>
        <v>-949</v>
      </c>
      <c r="H6" s="46">
        <f>'Segmental forecast'!H8</f>
        <v>-974</v>
      </c>
      <c r="I6" s="46">
        <f>'Segmental forecast'!I8</f>
        <v>-833</v>
      </c>
      <c r="J6" s="46">
        <f>'Segmental forecast'!J8</f>
        <v>-872.98399999999992</v>
      </c>
      <c r="K6" s="46">
        <f>'Segmental forecast'!K8</f>
        <v>-914.88723199999981</v>
      </c>
      <c r="L6" s="46">
        <f>'Segmental forecast'!L8</f>
        <v>-958.80181913599995</v>
      </c>
      <c r="M6" s="46">
        <f>'Segmental forecast'!M8</f>
        <v>-1004.8243064545277</v>
      </c>
      <c r="N6" s="46">
        <f>'Segmental forecast'!N8</f>
        <v>-1053.0558731643453</v>
      </c>
    </row>
    <row r="7" spans="1:15" x14ac:dyDescent="0.3">
      <c r="A7" s="4" t="s">
        <v>133</v>
      </c>
      <c r="B7" s="5">
        <f>B5-B6</f>
        <v>4813</v>
      </c>
      <c r="C7" s="5">
        <f t="shared" ref="C7:N7" si="3">C5-C6</f>
        <v>5328</v>
      </c>
      <c r="D7" s="5">
        <f t="shared" si="3"/>
        <v>5192</v>
      </c>
      <c r="E7" s="5">
        <f t="shared" si="3"/>
        <v>5525</v>
      </c>
      <c r="F7" s="5">
        <f t="shared" si="3"/>
        <v>6357</v>
      </c>
      <c r="G7" s="5">
        <f t="shared" si="3"/>
        <v>4646</v>
      </c>
      <c r="H7" s="5">
        <f t="shared" si="3"/>
        <v>8641</v>
      </c>
      <c r="I7" s="5">
        <f t="shared" si="3"/>
        <v>8406</v>
      </c>
      <c r="J7" s="5">
        <f>J5-J6</f>
        <v>8809.4880000000012</v>
      </c>
      <c r="K7" s="5">
        <f t="shared" si="3"/>
        <v>9232.343423999997</v>
      </c>
      <c r="L7" s="5">
        <f t="shared" si="3"/>
        <v>9675.4959083520007</v>
      </c>
      <c r="M7" s="5">
        <f t="shared" si="3"/>
        <v>10139.919711952894</v>
      </c>
      <c r="N7" s="5">
        <f t="shared" si="3"/>
        <v>10626.635858126636</v>
      </c>
    </row>
    <row r="8" spans="1:15" x14ac:dyDescent="0.3">
      <c r="A8" s="38" t="s">
        <v>128</v>
      </c>
      <c r="B8" s="54" t="s">
        <v>208</v>
      </c>
      <c r="C8" s="54">
        <f>(C7-B7)/B7</f>
        <v>0.1070018699355911</v>
      </c>
      <c r="D8" s="54">
        <f t="shared" ref="D8:I8" si="4">(D7-C7)/C7</f>
        <v>-2.5525525525525526E-2</v>
      </c>
      <c r="E8" s="54">
        <f t="shared" si="4"/>
        <v>6.4137134052388287E-2</v>
      </c>
      <c r="F8" s="54">
        <f t="shared" si="4"/>
        <v>0.15058823529411763</v>
      </c>
      <c r="G8" s="54">
        <f t="shared" si="4"/>
        <v>-0.26915211577788267</v>
      </c>
      <c r="H8" s="54">
        <f t="shared" si="4"/>
        <v>0.85987946620749034</v>
      </c>
      <c r="I8" s="54">
        <f t="shared" si="4"/>
        <v>-2.7195926397407706E-2</v>
      </c>
      <c r="J8" s="54">
        <f t="shared" ref="J8" si="5">(J7-I7)/I7</f>
        <v>4.800000000000014E-2</v>
      </c>
      <c r="K8" s="54">
        <f t="shared" ref="K8" si="6">(K7-J7)/J7</f>
        <v>4.7999999999999515E-2</v>
      </c>
      <c r="L8" s="54">
        <f t="shared" ref="L8" si="7">(L7-K7)/K7</f>
        <v>4.8000000000000424E-2</v>
      </c>
      <c r="M8" s="54">
        <f t="shared" ref="M8" si="8">(M7-L7)/L7</f>
        <v>4.7999999999999765E-2</v>
      </c>
      <c r="N8" s="54">
        <f t="shared" ref="N8" si="9">(N7-M7)/M7</f>
        <v>4.8000000000000244E-2</v>
      </c>
    </row>
    <row r="9" spans="1:15" x14ac:dyDescent="0.3">
      <c r="A9" s="38" t="s">
        <v>130</v>
      </c>
      <c r="B9" s="54">
        <f>B7/B3</f>
        <v>0.15728244175026959</v>
      </c>
      <c r="C9" s="54">
        <f>C7/C3</f>
        <v>0.16456634544106746</v>
      </c>
      <c r="D9" s="54">
        <f t="shared" ref="D9:N9" si="10">D7/D3</f>
        <v>0.15114992721979623</v>
      </c>
      <c r="E9" s="54">
        <f t="shared" si="10"/>
        <v>0.15179822512844465</v>
      </c>
      <c r="F9" s="54">
        <f t="shared" si="10"/>
        <v>0.16251246261216351</v>
      </c>
      <c r="G9" s="54">
        <f t="shared" si="10"/>
        <v>0.12451424436523463</v>
      </c>
      <c r="H9" s="54">
        <f t="shared" si="10"/>
        <v>0.19438945379285522</v>
      </c>
      <c r="I9" s="54">
        <f t="shared" si="10"/>
        <v>0.18043660248567198</v>
      </c>
      <c r="J9" s="54">
        <f t="shared" si="10"/>
        <v>0.18043660248567198</v>
      </c>
      <c r="K9" s="54">
        <f t="shared" si="10"/>
        <v>0.18043660248567189</v>
      </c>
      <c r="L9" s="54">
        <f t="shared" si="10"/>
        <v>0.180436602485672</v>
      </c>
      <c r="M9" s="54">
        <f t="shared" si="10"/>
        <v>0.18043660248567187</v>
      </c>
      <c r="N9" s="54">
        <f t="shared" si="10"/>
        <v>0.18043660248567192</v>
      </c>
    </row>
    <row r="10" spans="1:15" x14ac:dyDescent="0.3">
      <c r="A10" s="2" t="s">
        <v>23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3">
        <f>AVERAGE(B10:I10)</f>
        <v>95.625</v>
      </c>
      <c r="K10" s="3">
        <f t="shared" ref="K10:N10" si="11">AVERAGE(C10:J10)</f>
        <v>104.078125</v>
      </c>
      <c r="L10" s="3">
        <f t="shared" si="11"/>
        <v>114.712890625</v>
      </c>
      <c r="M10" s="3">
        <f t="shared" si="11"/>
        <v>121.677001953125</v>
      </c>
      <c r="N10" s="3">
        <f t="shared" si="11"/>
        <v>130.13662719726562</v>
      </c>
    </row>
    <row r="11" spans="1:15" x14ac:dyDescent="0.3">
      <c r="A11" s="4" t="s">
        <v>159</v>
      </c>
      <c r="B11" s="5">
        <f>B7-B10</f>
        <v>4785</v>
      </c>
      <c r="C11" s="5">
        <f t="shared" ref="C11:I11" si="12">C7-C10</f>
        <v>5309</v>
      </c>
      <c r="D11" s="5">
        <f t="shared" si="12"/>
        <v>5133</v>
      </c>
      <c r="E11" s="5">
        <f t="shared" si="12"/>
        <v>5471</v>
      </c>
      <c r="F11" s="5">
        <f t="shared" si="12"/>
        <v>6308</v>
      </c>
      <c r="G11" s="5">
        <f t="shared" si="12"/>
        <v>4557</v>
      </c>
      <c r="H11" s="5">
        <f t="shared" si="12"/>
        <v>8379</v>
      </c>
      <c r="I11" s="5">
        <f t="shared" si="12"/>
        <v>8201</v>
      </c>
      <c r="J11" s="5">
        <f>J7-J10</f>
        <v>8713.8630000000012</v>
      </c>
      <c r="K11" s="5">
        <f t="shared" ref="K11:N11" si="13">K7-K10</f>
        <v>9128.265298999997</v>
      </c>
      <c r="L11" s="5">
        <f t="shared" si="13"/>
        <v>9560.7830177270007</v>
      </c>
      <c r="M11" s="5">
        <f t="shared" si="13"/>
        <v>10018.242709999769</v>
      </c>
      <c r="N11" s="5">
        <f t="shared" si="13"/>
        <v>10496.49923092937</v>
      </c>
    </row>
    <row r="12" spans="1:15" x14ac:dyDescent="0.3">
      <c r="A12" t="s">
        <v>25</v>
      </c>
      <c r="B12" s="3">
        <f>Historicals!B11</f>
        <v>932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>
        <f>J11*J13</f>
        <v>642.83466833313014</v>
      </c>
      <c r="K12" s="3">
        <f t="shared" ref="K12:N12" si="14">K11*K13</f>
        <v>673.40574392086307</v>
      </c>
      <c r="L12" s="3">
        <f t="shared" si="14"/>
        <v>705.31322103704861</v>
      </c>
      <c r="M12" s="3">
        <f t="shared" si="14"/>
        <v>739.06070473721013</v>
      </c>
      <c r="N12" s="3">
        <f t="shared" si="14"/>
        <v>774.34240150131313</v>
      </c>
    </row>
    <row r="13" spans="1:15" x14ac:dyDescent="0.3">
      <c r="A13" s="56" t="s">
        <v>160</v>
      </c>
      <c r="B13" s="57">
        <f>B12/B11</f>
        <v>0.19477533960292581</v>
      </c>
      <c r="C13" s="57">
        <f t="shared" ref="C13:I13" si="15">C12/C11</f>
        <v>0.16255415332454323</v>
      </c>
      <c r="D13" s="57">
        <f t="shared" si="15"/>
        <v>0.1258523280732515</v>
      </c>
      <c r="E13" s="57">
        <f t="shared" si="15"/>
        <v>0.43721440321696214</v>
      </c>
      <c r="F13" s="57">
        <f t="shared" si="15"/>
        <v>0.1223842739378567</v>
      </c>
      <c r="G13" s="57">
        <f t="shared" si="15"/>
        <v>7.6366030283080977E-2</v>
      </c>
      <c r="H13" s="57">
        <f t="shared" si="15"/>
        <v>0.11146914906313403</v>
      </c>
      <c r="I13" s="57">
        <f t="shared" si="15"/>
        <v>7.3771491281551027E-2</v>
      </c>
      <c r="J13" s="58">
        <f>I13</f>
        <v>7.3771491281551027E-2</v>
      </c>
      <c r="K13" s="58">
        <f t="shared" ref="K13:N13" si="16">J13</f>
        <v>7.3771491281551027E-2</v>
      </c>
      <c r="L13" s="58">
        <f t="shared" si="16"/>
        <v>7.3771491281551027E-2</v>
      </c>
      <c r="M13" s="58">
        <f t="shared" si="16"/>
        <v>7.3771491281551027E-2</v>
      </c>
      <c r="N13" s="58">
        <f t="shared" si="16"/>
        <v>7.3771491281551027E-2</v>
      </c>
    </row>
    <row r="14" spans="1:15" ht="15" thickBot="1" x14ac:dyDescent="0.35">
      <c r="A14" s="6" t="s">
        <v>161</v>
      </c>
      <c r="B14" s="7">
        <f>B11-B12</f>
        <v>3853</v>
      </c>
      <c r="C14" s="7">
        <f t="shared" ref="C14:N14" si="17">C11-C12</f>
        <v>4446</v>
      </c>
      <c r="D14" s="7">
        <f t="shared" si="17"/>
        <v>4487</v>
      </c>
      <c r="E14" s="7">
        <f t="shared" si="17"/>
        <v>3079</v>
      </c>
      <c r="F14" s="7">
        <f t="shared" si="17"/>
        <v>5536</v>
      </c>
      <c r="G14" s="7">
        <f t="shared" si="17"/>
        <v>4209</v>
      </c>
      <c r="H14" s="7">
        <f t="shared" si="17"/>
        <v>7445</v>
      </c>
      <c r="I14" s="7">
        <f t="shared" si="17"/>
        <v>7596</v>
      </c>
      <c r="J14" s="7">
        <f>J11-J12</f>
        <v>8071.0283316668711</v>
      </c>
      <c r="K14" s="7">
        <f t="shared" si="17"/>
        <v>8454.8595550791342</v>
      </c>
      <c r="L14" s="7">
        <f t="shared" si="17"/>
        <v>8855.4697966899512</v>
      </c>
      <c r="M14" s="7">
        <f t="shared" si="17"/>
        <v>9279.182005262559</v>
      </c>
      <c r="N14" s="7">
        <f t="shared" si="17"/>
        <v>9722.1568294280569</v>
      </c>
    </row>
    <row r="15" spans="1:15" ht="15" thickTop="1" x14ac:dyDescent="0.3">
      <c r="A15" t="s">
        <v>162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1591.6</v>
      </c>
      <c r="H15" s="3">
        <f>Historicals!H18</f>
        <v>1609.4</v>
      </c>
      <c r="I15" s="3">
        <f>Historicals!I18</f>
        <v>1610.8</v>
      </c>
      <c r="J15" s="3">
        <f>I15*(1+J18)</f>
        <v>1804.9253968253965</v>
      </c>
      <c r="K15" s="3">
        <f t="shared" ref="K15:N15" si="18">J15*(1+K18)</f>
        <v>2022.4457959432054</v>
      </c>
      <c r="L15" s="3">
        <f t="shared" si="18"/>
        <v>2266.1806436557272</v>
      </c>
      <c r="M15" s="3">
        <f t="shared" si="18"/>
        <v>2539.2891715472724</v>
      </c>
      <c r="N15" s="3">
        <f t="shared" si="18"/>
        <v>2845.311345672581</v>
      </c>
      <c r="O15" t="s">
        <v>163</v>
      </c>
    </row>
    <row r="16" spans="1:15" x14ac:dyDescent="0.3">
      <c r="A16" t="s">
        <v>164</v>
      </c>
      <c r="B16" s="59">
        <f>Historicals!B14</f>
        <v>1.9</v>
      </c>
      <c r="C16" s="59">
        <f>Historicals!C14</f>
        <v>2.21</v>
      </c>
      <c r="D16" s="59">
        <f>Historicals!D14</f>
        <v>2.56</v>
      </c>
      <c r="E16" s="59">
        <f>Historicals!E14</f>
        <v>1.19</v>
      </c>
      <c r="F16" s="59">
        <f>Historicals!F14</f>
        <v>2.5499999999999998</v>
      </c>
      <c r="G16" s="59">
        <f>Historicals!G14</f>
        <v>1.63</v>
      </c>
      <c r="H16" s="59">
        <f>Historicals!H14</f>
        <v>3.64</v>
      </c>
      <c r="I16" s="59">
        <f>Historicals!I14</f>
        <v>3.83</v>
      </c>
      <c r="J16" s="59">
        <f>I16*(1+J18)</f>
        <v>4.2915720572642595</v>
      </c>
      <c r="K16" s="59">
        <f t="shared" ref="K16:N16" si="19">J16*(1+K18)</f>
        <v>4.8087704236792135</v>
      </c>
      <c r="L16" s="59">
        <f t="shared" si="19"/>
        <v>5.3882988981881272</v>
      </c>
      <c r="M16" s="59">
        <f t="shared" si="19"/>
        <v>6.0376691873764923</v>
      </c>
      <c r="N16" s="59">
        <f t="shared" si="19"/>
        <v>6.7652982703786853</v>
      </c>
    </row>
    <row r="17" spans="1:15" x14ac:dyDescent="0.3">
      <c r="A17" t="s">
        <v>165</v>
      </c>
      <c r="B17" s="59">
        <f>-Historicals!B95/'Three Statements'!B15</f>
        <v>0.508254183627318</v>
      </c>
      <c r="C17" s="59">
        <f>-Historicals!C95/'Three Statements'!C15</f>
        <v>0.58651362984218081</v>
      </c>
      <c r="D17" s="59">
        <f>-Historicals!D95/'Three Statements'!D15</f>
        <v>0.66962174940898345</v>
      </c>
      <c r="E17" s="59">
        <f>-Historicals!E95/'Three Statements'!E15</f>
        <v>0.74920137423904531</v>
      </c>
      <c r="F17" s="59">
        <f>-Historicals!F95/'Three Statements'!F15</f>
        <v>0.82303509639149774</v>
      </c>
      <c r="G17" s="59">
        <f>-Historicals!G95/'Three Statements'!G15</f>
        <v>0.91228951997989449</v>
      </c>
      <c r="H17" s="59">
        <f>-Historicals!H95/'Three Statements'!H15</f>
        <v>1.0177705977382876</v>
      </c>
      <c r="I17" s="59">
        <f>-Historicals!I95/'Three Statements'!I15</f>
        <v>1.1404271169605165</v>
      </c>
      <c r="J17" s="59">
        <f>I17*(1+J18)</f>
        <v>1.2778655740193714</v>
      </c>
      <c r="K17" s="59">
        <f t="shared" ref="K17:N17" si="20">J17*(1+K18)</f>
        <v>1.4318674126374642</v>
      </c>
      <c r="L17" s="59">
        <f t="shared" si="20"/>
        <v>1.6044287670449646</v>
      </c>
      <c r="M17" s="59">
        <f t="shared" si="20"/>
        <v>1.7977863353841039</v>
      </c>
      <c r="N17" s="59">
        <f t="shared" si="20"/>
        <v>2.014446371244369</v>
      </c>
    </row>
    <row r="18" spans="1:15" x14ac:dyDescent="0.3">
      <c r="A18" s="56" t="s">
        <v>128</v>
      </c>
      <c r="B18" s="57" t="s">
        <v>208</v>
      </c>
      <c r="C18" s="57">
        <f>(C17-B17)/B17</f>
        <v>0.15397698383186798</v>
      </c>
      <c r="D18" s="57">
        <f t="shared" ref="D18:H18" si="21">(D17-C17)/C17</f>
        <v>0.14169853067040469</v>
      </c>
      <c r="E18" s="57">
        <f t="shared" si="21"/>
        <v>0.11884265243818595</v>
      </c>
      <c r="F18" s="57">
        <f t="shared" si="21"/>
        <v>9.8549902190775404E-2</v>
      </c>
      <c r="G18" s="57">
        <f t="shared" si="21"/>
        <v>0.10844546481641239</v>
      </c>
      <c r="H18" s="57">
        <f t="shared" si="21"/>
        <v>0.1156223714602331</v>
      </c>
      <c r="I18" s="57">
        <f>(I17-H17)/H17</f>
        <v>0.12051489745803122</v>
      </c>
      <c r="J18" s="57">
        <f>I18</f>
        <v>0.12051489745803122</v>
      </c>
      <c r="K18" s="57">
        <f t="shared" ref="K18:N18" si="22">J18</f>
        <v>0.12051489745803122</v>
      </c>
      <c r="L18" s="57">
        <f t="shared" si="22"/>
        <v>0.12051489745803122</v>
      </c>
      <c r="M18" s="57">
        <f t="shared" si="22"/>
        <v>0.12051489745803122</v>
      </c>
      <c r="N18" s="57">
        <f t="shared" si="22"/>
        <v>0.12051489745803122</v>
      </c>
      <c r="O18" t="s">
        <v>166</v>
      </c>
    </row>
    <row r="19" spans="1:15" x14ac:dyDescent="0.3">
      <c r="A19" s="56" t="s">
        <v>167</v>
      </c>
      <c r="B19" s="65">
        <f>B17/B16</f>
        <v>0.26750220190911472</v>
      </c>
      <c r="C19" s="65">
        <f t="shared" ref="C19:N19" si="23">C17/C16</f>
        <v>0.26539078273401845</v>
      </c>
      <c r="D19" s="65">
        <f t="shared" si="23"/>
        <v>0.26157099586288413</v>
      </c>
      <c r="E19" s="65">
        <f t="shared" si="23"/>
        <v>0.62958098675550034</v>
      </c>
      <c r="F19" s="65">
        <f t="shared" si="23"/>
        <v>0.32275886132999915</v>
      </c>
      <c r="G19" s="65">
        <f t="shared" si="23"/>
        <v>0.55968682207355491</v>
      </c>
      <c r="H19" s="65">
        <f t="shared" si="23"/>
        <v>0.2796073070709581</v>
      </c>
      <c r="I19" s="65">
        <f>I17/I16</f>
        <v>0.29776164933694949</v>
      </c>
      <c r="J19" s="65">
        <f t="shared" si="23"/>
        <v>0.29776164933694949</v>
      </c>
      <c r="K19" s="65">
        <f t="shared" si="23"/>
        <v>0.29776164933694954</v>
      </c>
      <c r="L19" s="65">
        <f t="shared" si="23"/>
        <v>0.29776164933694954</v>
      </c>
      <c r="M19" s="65">
        <f t="shared" si="23"/>
        <v>0.29776164933694949</v>
      </c>
      <c r="N19" s="65">
        <f t="shared" si="23"/>
        <v>0.29776164933694949</v>
      </c>
      <c r="O19" t="s">
        <v>166</v>
      </c>
    </row>
    <row r="20" spans="1:15" x14ac:dyDescent="0.3">
      <c r="A20" s="60" t="s">
        <v>168</v>
      </c>
      <c r="B20" s="36"/>
      <c r="C20" s="36"/>
      <c r="D20" s="36"/>
      <c r="E20" s="36"/>
      <c r="F20" s="36"/>
      <c r="G20" s="36"/>
      <c r="H20" s="36"/>
      <c r="I20" s="36"/>
      <c r="J20" s="35"/>
      <c r="K20" s="35"/>
      <c r="L20" s="35"/>
      <c r="M20" s="35"/>
      <c r="N20" s="35"/>
    </row>
    <row r="21" spans="1:15" x14ac:dyDescent="0.3">
      <c r="A21" t="s">
        <v>169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>
        <f>AVERAGE(B21:I21)</f>
        <v>5790.5</v>
      </c>
      <c r="K21" s="3">
        <f t="shared" ref="K21:N21" si="24">AVERAGE(C21:J21)</f>
        <v>6032.8125</v>
      </c>
      <c r="L21" s="3">
        <f t="shared" si="24"/>
        <v>6394.6640625</v>
      </c>
      <c r="M21" s="3">
        <f t="shared" si="24"/>
        <v>6717.9970703125</v>
      </c>
      <c r="N21" s="3">
        <f t="shared" si="24"/>
        <v>7026.6217041015625</v>
      </c>
    </row>
    <row r="22" spans="1:15" x14ac:dyDescent="0.3">
      <c r="A22" t="s">
        <v>170</v>
      </c>
      <c r="B22" s="64"/>
      <c r="C22" s="64"/>
      <c r="D22" s="64"/>
      <c r="E22" s="64"/>
      <c r="F22" s="64"/>
      <c r="G22" s="64"/>
      <c r="H22" s="64"/>
      <c r="I22" s="64"/>
      <c r="J22" s="3"/>
      <c r="K22" s="3"/>
      <c r="L22" s="3"/>
      <c r="M22" s="3"/>
      <c r="N22" s="3"/>
    </row>
    <row r="23" spans="1:15" x14ac:dyDescent="0.3">
      <c r="A23" t="s">
        <v>171</v>
      </c>
      <c r="B23" s="3">
        <f>Historicals!B31-Historicals!B46</f>
        <v>9642</v>
      </c>
      <c r="C23" s="3">
        <f>Historicals!C31-Historicals!C46</f>
        <v>9667</v>
      </c>
      <c r="D23" s="3">
        <f>Historicals!D31-Historicals!D46</f>
        <v>10587</v>
      </c>
      <c r="E23" s="3">
        <f>Historicals!E31-Historicals!E46</f>
        <v>9094</v>
      </c>
      <c r="F23" s="3">
        <f>Historicals!F31-Historicals!F46</f>
        <v>8659</v>
      </c>
      <c r="G23" s="3">
        <f>Historicals!G31-Historicals!G46</f>
        <v>12272</v>
      </c>
      <c r="H23" s="3">
        <f>Historicals!H31-Historicals!H46</f>
        <v>16617</v>
      </c>
      <c r="I23" s="3">
        <f>Historicals!I31-Historicals!I46</f>
        <v>17483</v>
      </c>
      <c r="J23" s="3">
        <f>J3*J24</f>
        <v>18308.691000000003</v>
      </c>
      <c r="K23" s="3">
        <f t="shared" ref="K23:N23" si="25">K3*K24</f>
        <v>19187.508168000004</v>
      </c>
      <c r="L23" s="3">
        <f t="shared" si="25"/>
        <v>20108.508560063998</v>
      </c>
      <c r="M23" s="3">
        <f t="shared" si="25"/>
        <v>21073.71697094708</v>
      </c>
      <c r="N23" s="3">
        <f t="shared" si="25"/>
        <v>22085.25538555254</v>
      </c>
    </row>
    <row r="24" spans="1:15" x14ac:dyDescent="0.3">
      <c r="A24" s="56" t="s">
        <v>172</v>
      </c>
      <c r="B24" s="57">
        <f>B23/B3</f>
        <v>0.31508774223064606</v>
      </c>
      <c r="C24" s="57">
        <f t="shared" ref="C24:I24" si="26">C23/C3</f>
        <v>0.29858537188040524</v>
      </c>
      <c r="D24" s="57">
        <f t="shared" si="26"/>
        <v>0.30820960698689959</v>
      </c>
      <c r="E24" s="57">
        <f t="shared" si="26"/>
        <v>0.24985575734263812</v>
      </c>
      <c r="F24" s="57">
        <f t="shared" si="26"/>
        <v>0.22136155635657132</v>
      </c>
      <c r="G24" s="57">
        <f t="shared" si="26"/>
        <v>0.32889341516361592</v>
      </c>
      <c r="H24" s="57">
        <f t="shared" si="26"/>
        <v>0.37381895077836769</v>
      </c>
      <c r="I24" s="57">
        <f t="shared" si="26"/>
        <v>0.37527636465108294</v>
      </c>
      <c r="J24" s="58">
        <v>0.375</v>
      </c>
      <c r="K24" s="58">
        <v>0.375</v>
      </c>
      <c r="L24" s="58">
        <v>0.375</v>
      </c>
      <c r="M24" s="58">
        <v>0.375</v>
      </c>
      <c r="N24" s="58">
        <v>0.375</v>
      </c>
    </row>
    <row r="25" spans="1:15" x14ac:dyDescent="0.3">
      <c r="A25" t="s">
        <v>173</v>
      </c>
      <c r="B25" s="3">
        <f>Historicals!B26+Historicals!B27+Historicals!B28+Historicals!B29</f>
        <v>10156</v>
      </c>
      <c r="C25" s="3">
        <f>Historicals!C26+Historicals!C27+Historicals!C28+Historicals!C29</f>
        <v>10398</v>
      </c>
      <c r="D25" s="3">
        <f>Historicals!D26+Historicals!D27+Historicals!D28+Historicals!D29</f>
        <v>11103</v>
      </c>
      <c r="E25" s="3">
        <f>Historicals!E26+Historicals!E27+Historicals!E28+Historicals!E29</f>
        <v>9755</v>
      </c>
      <c r="F25" s="3">
        <f>Historicals!F26+Historicals!F27+Historicals!F28+Historicals!F29</f>
        <v>10091</v>
      </c>
      <c r="G25" s="3">
        <f>Historicals!G26+Historicals!G27+Historicals!G28+Historicals!G29</f>
        <v>10555</v>
      </c>
      <c r="H25" s="3">
        <f>Historicals!H26+Historicals!H27+Historicals!H28+Historicals!H29</f>
        <v>14904</v>
      </c>
      <c r="I25" s="3">
        <f>Historicals!I26+Historicals!I27+Historicals!I28+Historicals!I29</f>
        <v>17510</v>
      </c>
      <c r="J25" s="3">
        <f>AVERAGE(B25:I25)</f>
        <v>11809</v>
      </c>
      <c r="K25" s="3">
        <f t="shared" ref="K25:N25" si="27">AVERAGE(C25:J25)</f>
        <v>12015.625</v>
      </c>
      <c r="L25" s="3">
        <f t="shared" si="27"/>
        <v>12217.828125</v>
      </c>
      <c r="M25" s="3">
        <f t="shared" si="27"/>
        <v>12357.181640625</v>
      </c>
      <c r="N25" s="3">
        <f t="shared" si="27"/>
        <v>12682.454345703125</v>
      </c>
    </row>
    <row r="26" spans="1:15" x14ac:dyDescent="0.3">
      <c r="A26" t="s">
        <v>174</v>
      </c>
      <c r="B26" s="3">
        <f>Historicals!B32</f>
        <v>3011</v>
      </c>
      <c r="C26" s="3">
        <f>Historicals!C32</f>
        <v>3520</v>
      </c>
      <c r="D26" s="3">
        <f>Historicals!D32</f>
        <v>3989</v>
      </c>
      <c r="E26" s="3">
        <f>Historicals!E32</f>
        <v>4454</v>
      </c>
      <c r="F26" s="3">
        <f>Historicals!F32</f>
        <v>4744</v>
      </c>
      <c r="G26" s="3">
        <f>Historicals!G32</f>
        <v>4866</v>
      </c>
      <c r="H26" s="3">
        <f>Historicals!H32</f>
        <v>4904</v>
      </c>
      <c r="I26" s="3">
        <f>Historicals!I32</f>
        <v>4791</v>
      </c>
      <c r="J26" s="3">
        <f t="shared" ref="J26:J30" si="28">AVERAGE(B26:I26)</f>
        <v>4284.875</v>
      </c>
      <c r="K26" s="3">
        <f t="shared" ref="K26:K30" si="29">AVERAGE(C26:J26)</f>
        <v>4444.109375</v>
      </c>
      <c r="L26" s="3">
        <f t="shared" ref="L26:L30" si="30">AVERAGE(D26:K26)</f>
        <v>4559.623046875</v>
      </c>
      <c r="M26" s="3">
        <f t="shared" ref="M26:M30" si="31">AVERAGE(E26:L26)</f>
        <v>4630.950927734375</v>
      </c>
      <c r="N26" s="3">
        <f t="shared" ref="N26:N30" si="32">AVERAGE(F26:M26)</f>
        <v>4653.0697937011719</v>
      </c>
    </row>
    <row r="27" spans="1:15" x14ac:dyDescent="0.3">
      <c r="A27" t="s">
        <v>175</v>
      </c>
      <c r="B27" s="3">
        <f>Historicals!B34</f>
        <v>281</v>
      </c>
      <c r="C27" s="3">
        <f>Historicals!C34</f>
        <v>281</v>
      </c>
      <c r="D27" s="3">
        <f>Historicals!D34</f>
        <v>283</v>
      </c>
      <c r="E27" s="3">
        <f>Historicals!E34</f>
        <v>285</v>
      </c>
      <c r="F27" s="3">
        <f>Historicals!F34</f>
        <v>283</v>
      </c>
      <c r="G27" s="3">
        <f>Historicals!G34</f>
        <v>274</v>
      </c>
      <c r="H27" s="3">
        <f>Historicals!H34</f>
        <v>269</v>
      </c>
      <c r="I27" s="3">
        <f>Historicals!I34</f>
        <v>286</v>
      </c>
      <c r="J27" s="3">
        <f t="shared" si="28"/>
        <v>280.25</v>
      </c>
      <c r="K27" s="3">
        <f t="shared" si="29"/>
        <v>280.15625</v>
      </c>
      <c r="L27" s="3">
        <f t="shared" si="30"/>
        <v>280.05078125</v>
      </c>
      <c r="M27" s="3">
        <f t="shared" si="31"/>
        <v>279.68212890625</v>
      </c>
      <c r="N27" s="3">
        <f t="shared" si="32"/>
        <v>279.01739501953125</v>
      </c>
    </row>
    <row r="28" spans="1:15" x14ac:dyDescent="0.3">
      <c r="A28" t="s">
        <v>39</v>
      </c>
      <c r="B28" s="3">
        <f>Historicals!B35</f>
        <v>131</v>
      </c>
      <c r="C28" s="3">
        <f>Historicals!C35</f>
        <v>131</v>
      </c>
      <c r="D28" s="3">
        <f>Historicals!D35</f>
        <v>139</v>
      </c>
      <c r="E28" s="3">
        <f>Historicals!E35</f>
        <v>154</v>
      </c>
      <c r="F28" s="3">
        <f>Historicals!F35</f>
        <v>154</v>
      </c>
      <c r="G28" s="3">
        <f>Historicals!G35</f>
        <v>223</v>
      </c>
      <c r="H28" s="3">
        <f>Historicals!H35</f>
        <v>242</v>
      </c>
      <c r="I28" s="3">
        <f>Historicals!I35</f>
        <v>284</v>
      </c>
      <c r="J28" s="3">
        <f t="shared" si="28"/>
        <v>182.25</v>
      </c>
      <c r="K28" s="3">
        <f t="shared" si="29"/>
        <v>188.65625</v>
      </c>
      <c r="L28" s="3">
        <f t="shared" si="30"/>
        <v>195.86328125</v>
      </c>
      <c r="M28" s="3">
        <f t="shared" si="31"/>
        <v>202.97119140625</v>
      </c>
      <c r="N28" s="3">
        <f t="shared" si="32"/>
        <v>209.09259033203125</v>
      </c>
    </row>
    <row r="29" spans="1:15" x14ac:dyDescent="0.3">
      <c r="A29" s="61" t="s">
        <v>37</v>
      </c>
      <c r="B29" s="3">
        <f>Historicals!B33</f>
        <v>0</v>
      </c>
      <c r="C29" s="3">
        <f>Historicals!C33</f>
        <v>0</v>
      </c>
      <c r="D29" s="3">
        <f>Historicals!D33</f>
        <v>0</v>
      </c>
      <c r="E29" s="3">
        <f>Historicals!E33</f>
        <v>0</v>
      </c>
      <c r="F29" s="3">
        <f>Historicals!F33</f>
        <v>0</v>
      </c>
      <c r="G29" s="3">
        <f>Historicals!G33</f>
        <v>3097</v>
      </c>
      <c r="H29" s="3">
        <f>Historicals!H33</f>
        <v>3113</v>
      </c>
      <c r="I29" s="3">
        <f>Historicals!I33</f>
        <v>2926</v>
      </c>
      <c r="J29" s="3">
        <f t="shared" si="28"/>
        <v>1142</v>
      </c>
      <c r="K29" s="3">
        <f t="shared" si="29"/>
        <v>1284.75</v>
      </c>
      <c r="L29" s="3">
        <f t="shared" si="30"/>
        <v>1445.34375</v>
      </c>
      <c r="M29" s="3">
        <f t="shared" si="31"/>
        <v>1626.01171875</v>
      </c>
      <c r="N29" s="3">
        <f t="shared" si="32"/>
        <v>1829.26318359375</v>
      </c>
    </row>
    <row r="30" spans="1:15" x14ac:dyDescent="0.3">
      <c r="A30" t="s">
        <v>176</v>
      </c>
      <c r="B30" s="3">
        <f>Historicals!B36</f>
        <v>2201</v>
      </c>
      <c r="C30" s="3">
        <f>Historicals!C36</f>
        <v>2422</v>
      </c>
      <c r="D30" s="3">
        <f>Historicals!D36</f>
        <v>2787</v>
      </c>
      <c r="E30" s="3">
        <f>Historicals!E36</f>
        <v>2509</v>
      </c>
      <c r="F30" s="3">
        <f>Historicals!F36</f>
        <v>2011</v>
      </c>
      <c r="G30" s="3">
        <f>Historicals!G36</f>
        <v>2326</v>
      </c>
      <c r="H30" s="3">
        <f>Historicals!H36</f>
        <v>2921</v>
      </c>
      <c r="I30" s="3">
        <f>Historicals!I36</f>
        <v>3821</v>
      </c>
      <c r="J30" s="3">
        <f t="shared" si="28"/>
        <v>2624.75</v>
      </c>
      <c r="K30" s="3">
        <f t="shared" si="29"/>
        <v>2677.71875</v>
      </c>
      <c r="L30" s="3">
        <f t="shared" si="30"/>
        <v>2709.68359375</v>
      </c>
      <c r="M30" s="3">
        <f t="shared" si="31"/>
        <v>2700.01904296875</v>
      </c>
      <c r="N30" s="3">
        <f t="shared" si="32"/>
        <v>2723.8964233398437</v>
      </c>
    </row>
    <row r="31" spans="1:15" ht="15" thickBot="1" x14ac:dyDescent="0.35">
      <c r="A31" s="6" t="s">
        <v>177</v>
      </c>
      <c r="B31" s="7">
        <f>SUM(B21:B30)</f>
        <v>29274.31508774223</v>
      </c>
      <c r="C31" s="7">
        <f t="shared" ref="C31:N31" si="33">SUM(C21:C30)</f>
        <v>29557.298585371878</v>
      </c>
      <c r="D31" s="7">
        <f t="shared" si="33"/>
        <v>32696.308209606985</v>
      </c>
      <c r="E31" s="7">
        <f t="shared" si="33"/>
        <v>30500.249855757342</v>
      </c>
      <c r="F31" s="7">
        <f t="shared" si="33"/>
        <v>30408.221361556356</v>
      </c>
      <c r="G31" s="7">
        <f t="shared" si="33"/>
        <v>41961.328893415164</v>
      </c>
      <c r="H31" s="7">
        <f t="shared" si="33"/>
        <v>52859.373818950779</v>
      </c>
      <c r="I31" s="7">
        <f t="shared" si="33"/>
        <v>55675.375276364648</v>
      </c>
      <c r="J31" s="7">
        <f t="shared" si="33"/>
        <v>44422.691000000006</v>
      </c>
      <c r="K31" s="7">
        <f t="shared" si="33"/>
        <v>46111.711293</v>
      </c>
      <c r="L31" s="7">
        <f t="shared" si="33"/>
        <v>47911.940200689001</v>
      </c>
      <c r="M31" s="7">
        <f t="shared" si="33"/>
        <v>49588.905691650201</v>
      </c>
      <c r="N31" s="7">
        <f t="shared" si="33"/>
        <v>51489.045821343556</v>
      </c>
    </row>
    <row r="32" spans="1:15" ht="15" thickTop="1" x14ac:dyDescent="0.3">
      <c r="A32" t="s">
        <v>178</v>
      </c>
      <c r="B32" s="3">
        <f>Historicals!B46</f>
        <v>6334</v>
      </c>
      <c r="C32" s="3">
        <f>Historicals!C46</f>
        <v>5358</v>
      </c>
      <c r="D32" s="3">
        <f>Historicals!D46</f>
        <v>5474</v>
      </c>
      <c r="E32" s="3">
        <f>Historicals!E46</f>
        <v>6040</v>
      </c>
      <c r="F32" s="3">
        <f>Historicals!F46</f>
        <v>7866</v>
      </c>
      <c r="G32" s="3">
        <f>Historicals!G46</f>
        <v>8284</v>
      </c>
      <c r="H32" s="3">
        <f>Historicals!H46</f>
        <v>9674</v>
      </c>
      <c r="I32" s="3">
        <f>Historicals!I46</f>
        <v>10730</v>
      </c>
      <c r="J32" s="3">
        <f>AVERAGE(B32:I32)</f>
        <v>7470</v>
      </c>
      <c r="K32" s="3">
        <f t="shared" ref="K32:N42" si="34">AVERAGE(C32:J32)</f>
        <v>7612</v>
      </c>
      <c r="L32" s="3">
        <f t="shared" si="34"/>
        <v>7893.75</v>
      </c>
      <c r="M32" s="3">
        <f t="shared" si="34"/>
        <v>8196.21875</v>
      </c>
      <c r="N32" s="3">
        <f t="shared" si="34"/>
        <v>8465.74609375</v>
      </c>
    </row>
    <row r="33" spans="1:15" x14ac:dyDescent="0.3">
      <c r="A33" s="2" t="s">
        <v>44</v>
      </c>
      <c r="B33" s="3">
        <f>Historicals!B40</f>
        <v>107</v>
      </c>
      <c r="C33" s="3">
        <f>Historicals!C40</f>
        <v>44</v>
      </c>
      <c r="D33" s="3">
        <f>Historicals!D40</f>
        <v>6</v>
      </c>
      <c r="E33" s="3">
        <f>Historicals!E40</f>
        <v>6</v>
      </c>
      <c r="F33" s="3">
        <f>Historicals!F40</f>
        <v>6</v>
      </c>
      <c r="G33" s="3">
        <f>Historicals!G40</f>
        <v>3</v>
      </c>
      <c r="H33" s="3">
        <f>Historicals!H40</f>
        <v>0</v>
      </c>
      <c r="I33" s="3">
        <f>Historicals!I40</f>
        <v>500</v>
      </c>
      <c r="J33" s="3">
        <f t="shared" ref="J33:J42" si="35">AVERAGE(B33:I33)</f>
        <v>84</v>
      </c>
      <c r="K33" s="3">
        <f t="shared" si="34"/>
        <v>81.125</v>
      </c>
      <c r="L33" s="3">
        <f t="shared" si="34"/>
        <v>85.765625</v>
      </c>
      <c r="M33" s="3">
        <f t="shared" si="34"/>
        <v>95.736328125</v>
      </c>
      <c r="N33" s="3">
        <f t="shared" si="34"/>
        <v>106.953369140625</v>
      </c>
    </row>
    <row r="34" spans="1:15" x14ac:dyDescent="0.3">
      <c r="A34" s="2" t="s">
        <v>45</v>
      </c>
      <c r="B34" s="3">
        <f>Historicals!B41</f>
        <v>74</v>
      </c>
      <c r="C34" s="3">
        <f>Historicals!C41</f>
        <v>1</v>
      </c>
      <c r="D34" s="3">
        <f>Historicals!D41</f>
        <v>325</v>
      </c>
      <c r="E34" s="3">
        <f>Historicals!E41</f>
        <v>336</v>
      </c>
      <c r="F34" s="3">
        <f>Historicals!F41</f>
        <v>9</v>
      </c>
      <c r="G34" s="3">
        <f>Historicals!G41</f>
        <v>248</v>
      </c>
      <c r="H34" s="3">
        <f>Historicals!H41</f>
        <v>2</v>
      </c>
      <c r="I34" s="3">
        <f>Historicals!I41</f>
        <v>10</v>
      </c>
      <c r="J34" s="3">
        <f t="shared" si="35"/>
        <v>125.625</v>
      </c>
      <c r="K34" s="3">
        <f t="shared" si="34"/>
        <v>132.078125</v>
      </c>
      <c r="L34" s="3">
        <f t="shared" si="34"/>
        <v>148.462890625</v>
      </c>
      <c r="M34" s="3">
        <f t="shared" si="34"/>
        <v>126.395751953125</v>
      </c>
      <c r="N34" s="3">
        <f t="shared" si="34"/>
        <v>100.19522094726562</v>
      </c>
    </row>
    <row r="35" spans="1:15" x14ac:dyDescent="0.3">
      <c r="A35" t="s">
        <v>179</v>
      </c>
      <c r="B35" s="3">
        <f>Historicals!B42+Historicals!B43+Historicals!B44+Historicals!B45</f>
        <v>6153</v>
      </c>
      <c r="C35" s="3">
        <f>Historicals!C42+Historicals!C43+Historicals!C44+Historicals!C45</f>
        <v>5313</v>
      </c>
      <c r="D35" s="3">
        <f>Historicals!D42+Historicals!D43+Historicals!D44+Historicals!D45</f>
        <v>5143</v>
      </c>
      <c r="E35" s="3">
        <f>Historicals!E42+Historicals!E43+Historicals!E44+Historicals!E45</f>
        <v>5698</v>
      </c>
      <c r="F35" s="3">
        <f>Historicals!F42+Historicals!F43+Historicals!F44+Historicals!F45</f>
        <v>7851</v>
      </c>
      <c r="G35" s="3">
        <f>Historicals!G42+Historicals!G43+Historicals!G44+Historicals!G45</f>
        <v>8033</v>
      </c>
      <c r="H35" s="3">
        <f>Historicals!H42+Historicals!H43+Historicals!H44+Historicals!H45</f>
        <v>9672</v>
      </c>
      <c r="I35" s="3">
        <f>Historicals!I42+Historicals!I43+Historicals!I44+Historicals!I45</f>
        <v>10220</v>
      </c>
      <c r="J35" s="3">
        <f t="shared" si="35"/>
        <v>7260.375</v>
      </c>
      <c r="K35" s="3">
        <f t="shared" si="34"/>
        <v>7398.796875</v>
      </c>
      <c r="L35" s="3">
        <f t="shared" si="34"/>
        <v>7659.521484375</v>
      </c>
      <c r="M35" s="3">
        <f t="shared" si="34"/>
        <v>7974.086669921875</v>
      </c>
      <c r="N35" s="3">
        <f t="shared" si="34"/>
        <v>8258.5975036621094</v>
      </c>
    </row>
    <row r="36" spans="1:15" x14ac:dyDescent="0.3">
      <c r="A36" t="s">
        <v>48</v>
      </c>
      <c r="B36" s="3">
        <f>Historicals!B47</f>
        <v>1079</v>
      </c>
      <c r="C36" s="3">
        <f>Historicals!C47</f>
        <v>1993</v>
      </c>
      <c r="D36" s="3">
        <f>Historicals!D47</f>
        <v>3471</v>
      </c>
      <c r="E36" s="3">
        <f>Historicals!E47</f>
        <v>3468</v>
      </c>
      <c r="F36" s="3">
        <f>Historicals!F47</f>
        <v>3464</v>
      </c>
      <c r="G36" s="3">
        <f>Historicals!G47</f>
        <v>9406</v>
      </c>
      <c r="H36" s="3">
        <f>Historicals!H47</f>
        <v>9413</v>
      </c>
      <c r="I36" s="3">
        <f>Historicals!I47</f>
        <v>8920</v>
      </c>
      <c r="J36" s="3">
        <f t="shared" si="35"/>
        <v>5151.75</v>
      </c>
      <c r="K36" s="3">
        <f t="shared" si="34"/>
        <v>5660.84375</v>
      </c>
      <c r="L36" s="3">
        <f t="shared" si="34"/>
        <v>6119.32421875</v>
      </c>
      <c r="M36" s="3">
        <f t="shared" si="34"/>
        <v>6450.36474609375</v>
      </c>
      <c r="N36" s="3">
        <f t="shared" si="34"/>
        <v>6823.1603393554687</v>
      </c>
    </row>
    <row r="37" spans="1:15" x14ac:dyDescent="0.3">
      <c r="A37" s="61" t="s">
        <v>49</v>
      </c>
      <c r="B37" s="3">
        <f>Historicals!B48</f>
        <v>0</v>
      </c>
      <c r="C37" s="3">
        <f>Historicals!C48</f>
        <v>0</v>
      </c>
      <c r="D37" s="3">
        <f>Historicals!D48</f>
        <v>0</v>
      </c>
      <c r="E37" s="3">
        <f>Historicals!E48</f>
        <v>0</v>
      </c>
      <c r="F37" s="3">
        <f>Historicals!F48</f>
        <v>0</v>
      </c>
      <c r="G37" s="3">
        <f>Historicals!G48</f>
        <v>2913</v>
      </c>
      <c r="H37" s="3">
        <f>Historicals!H48</f>
        <v>2931</v>
      </c>
      <c r="I37" s="3">
        <f>Historicals!I48</f>
        <v>2777</v>
      </c>
      <c r="J37" s="3">
        <f t="shared" si="35"/>
        <v>1077.625</v>
      </c>
      <c r="K37" s="3">
        <f t="shared" si="34"/>
        <v>1212.328125</v>
      </c>
      <c r="L37" s="3">
        <f t="shared" si="34"/>
        <v>1363.869140625</v>
      </c>
      <c r="M37" s="3">
        <f t="shared" si="34"/>
        <v>1534.352783203125</v>
      </c>
      <c r="N37" s="3">
        <f t="shared" si="34"/>
        <v>1726.1468811035156</v>
      </c>
    </row>
    <row r="38" spans="1:15" x14ac:dyDescent="0.3">
      <c r="A38" t="s">
        <v>180</v>
      </c>
      <c r="B38" s="3">
        <f>Historicals!B49</f>
        <v>1480</v>
      </c>
      <c r="C38" s="3">
        <f>Historicals!C49</f>
        <v>1770</v>
      </c>
      <c r="D38" s="3">
        <f>Historicals!D49</f>
        <v>1907</v>
      </c>
      <c r="E38" s="3">
        <f>Historicals!E49</f>
        <v>3216</v>
      </c>
      <c r="F38" s="3">
        <f>Historicals!F49</f>
        <v>3347</v>
      </c>
      <c r="G38" s="3">
        <f>Historicals!G49</f>
        <v>2684</v>
      </c>
      <c r="H38" s="3">
        <f>Historicals!H49</f>
        <v>2955</v>
      </c>
      <c r="I38" s="3">
        <f>Historicals!I49</f>
        <v>2613</v>
      </c>
      <c r="J38" s="3">
        <f t="shared" si="35"/>
        <v>2496.5</v>
      </c>
      <c r="K38" s="3">
        <f t="shared" si="34"/>
        <v>2623.5625</v>
      </c>
      <c r="L38" s="3">
        <f t="shared" si="34"/>
        <v>2730.2578125</v>
      </c>
      <c r="M38" s="3">
        <f t="shared" si="34"/>
        <v>2833.1650390625</v>
      </c>
      <c r="N38" s="3">
        <f t="shared" si="34"/>
        <v>2785.3106689453125</v>
      </c>
    </row>
    <row r="39" spans="1:15" x14ac:dyDescent="0.3">
      <c r="A39" t="s">
        <v>181</v>
      </c>
      <c r="B39" s="3">
        <f>Historicals!B59</f>
        <v>12707</v>
      </c>
      <c r="C39" s="3">
        <f>Historicals!C59</f>
        <v>12258</v>
      </c>
      <c r="D39" s="3">
        <f>Historicals!D59</f>
        <v>12407</v>
      </c>
      <c r="E39" s="3">
        <f>Historicals!E59</f>
        <v>9812</v>
      </c>
      <c r="F39" s="3">
        <f>Historicals!F59</f>
        <v>9040</v>
      </c>
      <c r="G39" s="3">
        <f>Historicals!G59</f>
        <v>8055</v>
      </c>
      <c r="H39" s="3">
        <f>Historicals!H59</f>
        <v>12767</v>
      </c>
      <c r="I39" s="3">
        <f>Historicals!I59</f>
        <v>15281</v>
      </c>
      <c r="J39" s="3">
        <f t="shared" si="35"/>
        <v>11540.875</v>
      </c>
      <c r="K39" s="3">
        <f t="shared" si="34"/>
        <v>11395.109375</v>
      </c>
      <c r="L39" s="3">
        <f t="shared" si="34"/>
        <v>11287.248046875</v>
      </c>
      <c r="M39" s="3">
        <f t="shared" si="34"/>
        <v>11147.279052734375</v>
      </c>
      <c r="N39" s="3">
        <f t="shared" si="34"/>
        <v>11314.188934326172</v>
      </c>
    </row>
    <row r="40" spans="1:15" x14ac:dyDescent="0.3">
      <c r="A40" s="2" t="s">
        <v>182</v>
      </c>
      <c r="B40" s="3">
        <f>Historicals!B55+Historicals!B56</f>
        <v>6776</v>
      </c>
      <c r="C40" s="3">
        <f>Historicals!C55+Historicals!C56</f>
        <v>7789</v>
      </c>
      <c r="D40" s="3">
        <f>Historicals!D55+Historicals!D56</f>
        <v>8641</v>
      </c>
      <c r="E40" s="3">
        <f>Historicals!E55+Historicals!E56</f>
        <v>6387</v>
      </c>
      <c r="F40" s="3">
        <f>Historicals!F55+Historicals!F56</f>
        <v>7166</v>
      </c>
      <c r="G40" s="3">
        <f>Historicals!G55+Historicals!G56</f>
        <v>8302</v>
      </c>
      <c r="H40" s="3">
        <f>Historicals!H55+Historicals!H56</f>
        <v>9968</v>
      </c>
      <c r="I40" s="3">
        <f>Historicals!I55+Historicals!I56</f>
        <v>11487</v>
      </c>
      <c r="J40" s="3">
        <f t="shared" si="35"/>
        <v>8314.5</v>
      </c>
      <c r="K40" s="3">
        <f t="shared" si="34"/>
        <v>8506.8125</v>
      </c>
      <c r="L40" s="3">
        <f t="shared" si="34"/>
        <v>8596.5390625</v>
      </c>
      <c r="M40" s="3">
        <f t="shared" si="34"/>
        <v>8590.9814453125</v>
      </c>
      <c r="N40" s="3">
        <f t="shared" si="34"/>
        <v>8866.4791259765625</v>
      </c>
    </row>
    <row r="41" spans="1:15" x14ac:dyDescent="0.3">
      <c r="A41" s="2" t="s">
        <v>183</v>
      </c>
      <c r="B41" s="3">
        <f>Historicals!B58</f>
        <v>4685</v>
      </c>
      <c r="C41" s="3">
        <f>Historicals!C58</f>
        <v>4151</v>
      </c>
      <c r="D41" s="3">
        <f>Historicals!D58</f>
        <v>3979</v>
      </c>
      <c r="E41" s="3">
        <f>Historicals!E58</f>
        <v>3517</v>
      </c>
      <c r="F41" s="3">
        <f>Historicals!F58</f>
        <v>1643</v>
      </c>
      <c r="G41" s="3">
        <f>Historicals!G58</f>
        <v>-191</v>
      </c>
      <c r="H41" s="3">
        <f>Historicals!H58</f>
        <v>3179</v>
      </c>
      <c r="I41" s="3">
        <f>Historicals!I58</f>
        <v>3476</v>
      </c>
      <c r="J41" s="3">
        <f t="shared" si="35"/>
        <v>3054.875</v>
      </c>
      <c r="K41" s="3">
        <f t="shared" si="34"/>
        <v>2851.109375</v>
      </c>
      <c r="L41" s="3">
        <f t="shared" si="34"/>
        <v>2688.623046875</v>
      </c>
      <c r="M41" s="3">
        <f t="shared" si="34"/>
        <v>2527.325927734375</v>
      </c>
      <c r="N41" s="3">
        <f t="shared" si="34"/>
        <v>2403.6166687011719</v>
      </c>
    </row>
    <row r="42" spans="1:15" x14ac:dyDescent="0.3">
      <c r="A42" s="2" t="s">
        <v>184</v>
      </c>
      <c r="B42" s="3">
        <f>Historicals!B57</f>
        <v>1246</v>
      </c>
      <c r="C42" s="3">
        <f>Historicals!C57</f>
        <v>318</v>
      </c>
      <c r="D42" s="3">
        <f>Historicals!D57</f>
        <v>-213</v>
      </c>
      <c r="E42" s="3">
        <f>Historicals!E57</f>
        <v>-92</v>
      </c>
      <c r="F42" s="3">
        <f>Historicals!F57</f>
        <v>231</v>
      </c>
      <c r="G42" s="3">
        <f>Historicals!G57</f>
        <v>-56</v>
      </c>
      <c r="H42" s="3">
        <f>Historicals!H57</f>
        <v>-380</v>
      </c>
      <c r="I42" s="3">
        <f>Historicals!I57</f>
        <v>318</v>
      </c>
      <c r="J42" s="3">
        <f t="shared" si="35"/>
        <v>171.5</v>
      </c>
      <c r="K42" s="3">
        <f t="shared" si="34"/>
        <v>37.1875</v>
      </c>
      <c r="L42" s="3">
        <f t="shared" si="34"/>
        <v>2.0859375</v>
      </c>
      <c r="M42" s="3">
        <f t="shared" si="34"/>
        <v>28.9716796875</v>
      </c>
      <c r="N42" s="3">
        <f t="shared" si="34"/>
        <v>44.0931396484375</v>
      </c>
    </row>
    <row r="43" spans="1:15" ht="15" thickBot="1" x14ac:dyDescent="0.35">
      <c r="A43" s="6" t="s">
        <v>185</v>
      </c>
      <c r="B43" s="7">
        <f>SUM(B32:B42)</f>
        <v>40641</v>
      </c>
      <c r="C43" s="7">
        <f t="shared" ref="C43:N43" si="36">SUM(C32:C42)</f>
        <v>38995</v>
      </c>
      <c r="D43" s="7">
        <f t="shared" si="36"/>
        <v>41140</v>
      </c>
      <c r="E43" s="7">
        <f t="shared" si="36"/>
        <v>38388</v>
      </c>
      <c r="F43" s="7">
        <f t="shared" si="36"/>
        <v>40623</v>
      </c>
      <c r="G43" s="7">
        <f t="shared" si="36"/>
        <v>47681</v>
      </c>
      <c r="H43" s="7">
        <f t="shared" si="36"/>
        <v>60181</v>
      </c>
      <c r="I43" s="7">
        <f t="shared" si="36"/>
        <v>66332</v>
      </c>
      <c r="J43" s="7">
        <f t="shared" si="36"/>
        <v>46747.625</v>
      </c>
      <c r="K43" s="7">
        <f t="shared" si="36"/>
        <v>47510.953125</v>
      </c>
      <c r="L43" s="7">
        <f t="shared" si="36"/>
        <v>48575.447265625</v>
      </c>
      <c r="M43" s="7">
        <f t="shared" si="36"/>
        <v>49504.878173828125</v>
      </c>
      <c r="N43" s="7">
        <f t="shared" si="36"/>
        <v>50894.487945556641</v>
      </c>
    </row>
    <row r="44" spans="1:15" ht="15" thickTop="1" x14ac:dyDescent="0.3">
      <c r="A44" s="62" t="s">
        <v>186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5" x14ac:dyDescent="0.3">
      <c r="A45" s="60" t="s">
        <v>187</v>
      </c>
      <c r="B45" s="36"/>
      <c r="C45" s="36"/>
      <c r="D45" s="36"/>
      <c r="E45" s="36"/>
      <c r="F45" s="36"/>
      <c r="G45" s="36"/>
      <c r="H45" s="36"/>
      <c r="I45" s="36"/>
      <c r="J45" s="35"/>
      <c r="K45" s="35"/>
      <c r="L45" s="35"/>
      <c r="M45" s="35"/>
      <c r="N45" s="35"/>
    </row>
    <row r="46" spans="1:15" x14ac:dyDescent="0.3">
      <c r="A46" s="1" t="s">
        <v>133</v>
      </c>
      <c r="B46" s="9">
        <f>'Segmental forecast'!B11</f>
        <v>4813</v>
      </c>
      <c r="C46" s="9">
        <f>'Segmental forecast'!C11</f>
        <v>5328</v>
      </c>
      <c r="D46" s="9">
        <f>'Segmental forecast'!D11</f>
        <v>5192</v>
      </c>
      <c r="E46" s="9">
        <f>'Segmental forecast'!E11</f>
        <v>5525</v>
      </c>
      <c r="F46" s="9">
        <f>'Segmental forecast'!F11</f>
        <v>6357</v>
      </c>
      <c r="G46" s="9">
        <f>'Segmental forecast'!G11</f>
        <v>4646</v>
      </c>
      <c r="H46" s="9">
        <f>'Segmental forecast'!H11</f>
        <v>8641</v>
      </c>
      <c r="I46" s="9">
        <f>'Segmental forecast'!I11</f>
        <v>8406</v>
      </c>
      <c r="J46" s="9">
        <f>'Segmental forecast'!J11</f>
        <v>8809.4880000000012</v>
      </c>
      <c r="K46" s="9">
        <f>'Segmental forecast'!K11</f>
        <v>9232.343423999997</v>
      </c>
      <c r="L46" s="9">
        <f>'Segmental forecast'!L11</f>
        <v>9675.4959083520007</v>
      </c>
      <c r="M46" s="9">
        <f>'Segmental forecast'!M11</f>
        <v>10139.919711952894</v>
      </c>
      <c r="N46" s="9">
        <f>'Segmental forecast'!N11</f>
        <v>10626.635858126636</v>
      </c>
      <c r="O46" t="s">
        <v>209</v>
      </c>
    </row>
    <row r="47" spans="1:15" x14ac:dyDescent="0.3">
      <c r="A47" t="s">
        <v>131</v>
      </c>
      <c r="B47" s="63">
        <f>'Segmental forecast'!B8</f>
        <v>26</v>
      </c>
      <c r="C47" s="63">
        <f>'Segmental forecast'!C8</f>
        <v>-37</v>
      </c>
      <c r="D47" s="63">
        <f>'Segmental forecast'!D8</f>
        <v>459</v>
      </c>
      <c r="E47" s="63">
        <f>'Segmental forecast'!E8</f>
        <v>-399</v>
      </c>
      <c r="F47" s="63">
        <f>'Segmental forecast'!F8</f>
        <v>-802</v>
      </c>
      <c r="G47" s="63">
        <f>'Segmental forecast'!G8</f>
        <v>-949</v>
      </c>
      <c r="H47" s="63">
        <f>'Segmental forecast'!H8</f>
        <v>-974</v>
      </c>
      <c r="I47" s="63">
        <f>'Segmental forecast'!I8</f>
        <v>-833</v>
      </c>
      <c r="J47" s="63">
        <f>'Segmental forecast'!J8</f>
        <v>-872.98399999999992</v>
      </c>
      <c r="K47" s="63">
        <f>'Segmental forecast'!K8</f>
        <v>-914.88723199999981</v>
      </c>
      <c r="L47" s="63">
        <f>'Segmental forecast'!L8</f>
        <v>-958.80181913599995</v>
      </c>
      <c r="M47" s="63">
        <f>'Segmental forecast'!M8</f>
        <v>-1004.8243064545277</v>
      </c>
      <c r="N47" s="63">
        <f>'Segmental forecast'!N8</f>
        <v>-1053.0558731643453</v>
      </c>
      <c r="O47" t="s">
        <v>209</v>
      </c>
    </row>
    <row r="48" spans="1:15" x14ac:dyDescent="0.3">
      <c r="A48" t="s">
        <v>188</v>
      </c>
      <c r="B48" s="3">
        <f>Historicals!B106</f>
        <v>1262</v>
      </c>
      <c r="C48" s="3">
        <f>Historicals!C106</f>
        <v>748</v>
      </c>
      <c r="D48" s="3">
        <f>Historicals!D106</f>
        <v>703</v>
      </c>
      <c r="E48" s="3">
        <f>Historicals!E106</f>
        <v>529</v>
      </c>
      <c r="F48" s="3">
        <f>Historicals!F106</f>
        <v>757</v>
      </c>
      <c r="G48" s="3">
        <f>Historicals!G106</f>
        <v>1028</v>
      </c>
      <c r="H48" s="3">
        <f>Historicals!H106</f>
        <v>1177</v>
      </c>
      <c r="I48" s="3">
        <f>Historicals!I106</f>
        <v>1231</v>
      </c>
      <c r="J48" s="3">
        <f>AVERAGE(B48:I48)</f>
        <v>929.375</v>
      </c>
      <c r="K48" s="3">
        <f t="shared" ref="K48:N48" si="37">AVERAGE(C48:J48)</f>
        <v>887.796875</v>
      </c>
      <c r="L48" s="3">
        <f t="shared" si="37"/>
        <v>905.271484375</v>
      </c>
      <c r="M48" s="3">
        <f t="shared" si="37"/>
        <v>930.555419921875</v>
      </c>
      <c r="N48" s="3">
        <f t="shared" si="37"/>
        <v>980.74984741210937</v>
      </c>
      <c r="O48" t="s">
        <v>210</v>
      </c>
    </row>
    <row r="49" spans="1:15" x14ac:dyDescent="0.3">
      <c r="A49" s="1" t="s">
        <v>189</v>
      </c>
      <c r="B49" s="9">
        <f>B46+B47-B48</f>
        <v>3577</v>
      </c>
      <c r="C49" s="9">
        <f t="shared" ref="C49:N49" si="38">C46+C47-C48</f>
        <v>4543</v>
      </c>
      <c r="D49" s="9">
        <f t="shared" si="38"/>
        <v>4948</v>
      </c>
      <c r="E49" s="9">
        <f t="shared" si="38"/>
        <v>4597</v>
      </c>
      <c r="F49" s="9">
        <f t="shared" si="38"/>
        <v>4798</v>
      </c>
      <c r="G49" s="9">
        <f t="shared" si="38"/>
        <v>2669</v>
      </c>
      <c r="H49" s="9">
        <f t="shared" si="38"/>
        <v>6490</v>
      </c>
      <c r="I49" s="9">
        <f t="shared" si="38"/>
        <v>6342</v>
      </c>
      <c r="J49" s="9">
        <f t="shared" si="38"/>
        <v>7007.1290000000008</v>
      </c>
      <c r="K49" s="9">
        <f t="shared" si="38"/>
        <v>7429.6593169999978</v>
      </c>
      <c r="L49" s="9">
        <f t="shared" si="38"/>
        <v>7811.4226048410001</v>
      </c>
      <c r="M49" s="9">
        <f t="shared" si="38"/>
        <v>8204.5399855764917</v>
      </c>
      <c r="N49" s="9">
        <f t="shared" si="38"/>
        <v>8592.8301375501815</v>
      </c>
    </row>
    <row r="50" spans="1:15" x14ac:dyDescent="0.3">
      <c r="A50" t="s">
        <v>190</v>
      </c>
      <c r="B50" s="3">
        <f>Historicals!B105</f>
        <v>53</v>
      </c>
      <c r="C50" s="3">
        <f>Historicals!C105</f>
        <v>70</v>
      </c>
      <c r="D50" s="3">
        <f>Historicals!D105</f>
        <v>98</v>
      </c>
      <c r="E50" s="3">
        <f>Historicals!E105</f>
        <v>125</v>
      </c>
      <c r="F50" s="3">
        <f>Historicals!F105</f>
        <v>153</v>
      </c>
      <c r="G50" s="3">
        <f>Historicals!G105</f>
        <v>140</v>
      </c>
      <c r="H50" s="3">
        <f>Historicals!H105</f>
        <v>293</v>
      </c>
      <c r="I50" s="3">
        <f>Historicals!I105</f>
        <v>290</v>
      </c>
      <c r="J50" s="3">
        <f>AVERAGE(B50:I50)</f>
        <v>152.75</v>
      </c>
      <c r="K50" s="3">
        <f t="shared" ref="K50:N50" si="39">AVERAGE(C50:J50)</f>
        <v>165.21875</v>
      </c>
      <c r="L50" s="3">
        <f t="shared" si="39"/>
        <v>177.12109375</v>
      </c>
      <c r="M50" s="3">
        <f t="shared" si="39"/>
        <v>187.01123046875</v>
      </c>
      <c r="N50" s="3">
        <f t="shared" si="39"/>
        <v>194.76263427734375</v>
      </c>
      <c r="O50" t="s">
        <v>210</v>
      </c>
    </row>
    <row r="51" spans="1:15" x14ac:dyDescent="0.3">
      <c r="A51" t="s">
        <v>191</v>
      </c>
      <c r="B51" s="3">
        <f>Historicals!B73+Historicals!B74+Historicals!B75+Historicals!B76</f>
        <v>256</v>
      </c>
      <c r="C51" s="3">
        <f>Historicals!C73+Historicals!C74+Historicals!C75+Historicals!C76</f>
        <v>-1580</v>
      </c>
      <c r="D51" s="3">
        <f>Historicals!D73+Historicals!D74+Historicals!D75+Historicals!D76</f>
        <v>-1141</v>
      </c>
      <c r="E51" s="3">
        <f>Historicals!E73+Historicals!E74+Historicals!E75+Historicals!E76</f>
        <v>1482</v>
      </c>
      <c r="F51" s="3">
        <f>Historicals!F73+Historicals!F74+Historicals!F75+Historicals!F76</f>
        <v>562</v>
      </c>
      <c r="G51" s="3">
        <f>Historicals!G73+Historicals!G74+Historicals!G75+Historicals!G76</f>
        <v>-1245</v>
      </c>
      <c r="H51" s="3">
        <f>Historicals!H73+Historicals!H74+Historicals!H75+Historicals!H76</f>
        <v>45</v>
      </c>
      <c r="I51" s="3">
        <f>Historicals!I73+Historicals!I74+Historicals!I75+Historicals!I76</f>
        <v>-1660</v>
      </c>
      <c r="J51" s="3">
        <f>I23-J23</f>
        <v>-825.69100000000253</v>
      </c>
      <c r="K51" s="3">
        <f t="shared" ref="K51:N51" si="40">J23-K23</f>
        <v>-878.8171680000014</v>
      </c>
      <c r="L51" s="3">
        <f t="shared" si="40"/>
        <v>-921.00039206399379</v>
      </c>
      <c r="M51" s="3">
        <f t="shared" si="40"/>
        <v>-965.20841088308225</v>
      </c>
      <c r="N51" s="3">
        <f t="shared" si="40"/>
        <v>-1011.5384146054603</v>
      </c>
      <c r="O51" t="s">
        <v>211</v>
      </c>
    </row>
    <row r="52" spans="1:15" x14ac:dyDescent="0.3">
      <c r="A52" t="s">
        <v>134</v>
      </c>
      <c r="B52" s="3">
        <f>'Segmental forecast'!B14</f>
        <v>963</v>
      </c>
      <c r="C52" s="3">
        <f>'Segmental forecast'!C14</f>
        <v>1143</v>
      </c>
      <c r="D52" s="3">
        <f>'Segmental forecast'!D14</f>
        <v>1105</v>
      </c>
      <c r="E52" s="3">
        <f>'Segmental forecast'!E14</f>
        <v>1028</v>
      </c>
      <c r="F52" s="3">
        <f>'Segmental forecast'!F14</f>
        <v>1119</v>
      </c>
      <c r="G52" s="3">
        <f>'Segmental forecast'!G14</f>
        <v>1086</v>
      </c>
      <c r="H52" s="3">
        <f>'Segmental forecast'!H14</f>
        <v>695</v>
      </c>
      <c r="I52" s="3">
        <f>'Segmental forecast'!I14</f>
        <v>758</v>
      </c>
      <c r="J52" s="3">
        <f>'Segmental forecast'!J14</f>
        <v>728.30638086416388</v>
      </c>
      <c r="K52" s="3">
        <f>'Segmental forecast'!K14</f>
        <v>763.26508714564386</v>
      </c>
      <c r="L52" s="3">
        <f>'Segmental forecast'!L14</f>
        <v>799.90181132863472</v>
      </c>
      <c r="M52" s="3">
        <f>'Segmental forecast'!M14</f>
        <v>838.29709827240913</v>
      </c>
      <c r="N52" s="3">
        <f>'Segmental forecast'!N14</f>
        <v>878.53535898948473</v>
      </c>
      <c r="O52" t="s">
        <v>212</v>
      </c>
    </row>
    <row r="53" spans="1:15" x14ac:dyDescent="0.3">
      <c r="A53" s="1" t="s">
        <v>192</v>
      </c>
      <c r="B53" s="9">
        <f>B49+B47-B50-B52</f>
        <v>2587</v>
      </c>
      <c r="C53" s="9">
        <f t="shared" ref="C53:N53" si="41">C49+C47-C50-C52</f>
        <v>3293</v>
      </c>
      <c r="D53" s="9">
        <f t="shared" si="41"/>
        <v>4204</v>
      </c>
      <c r="E53" s="9">
        <f t="shared" si="41"/>
        <v>3045</v>
      </c>
      <c r="F53" s="9">
        <f t="shared" si="41"/>
        <v>2724</v>
      </c>
      <c r="G53" s="9">
        <f t="shared" si="41"/>
        <v>494</v>
      </c>
      <c r="H53" s="9">
        <f t="shared" si="41"/>
        <v>4528</v>
      </c>
      <c r="I53" s="9">
        <f>I49+I47-I50-I52</f>
        <v>4461</v>
      </c>
      <c r="J53" s="9">
        <f t="shared" si="41"/>
        <v>5253.0886191358368</v>
      </c>
      <c r="K53" s="9">
        <f t="shared" si="41"/>
        <v>5586.2882478543543</v>
      </c>
      <c r="L53" s="9">
        <f t="shared" si="41"/>
        <v>5875.5978806263656</v>
      </c>
      <c r="M53" s="9">
        <f t="shared" si="41"/>
        <v>6174.4073503808049</v>
      </c>
      <c r="N53" s="9">
        <f t="shared" si="41"/>
        <v>6466.4762711190078</v>
      </c>
    </row>
    <row r="54" spans="1:15" x14ac:dyDescent="0.3">
      <c r="A54" t="s">
        <v>193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5" x14ac:dyDescent="0.3">
      <c r="A55" s="24" t="s">
        <v>194</v>
      </c>
      <c r="B55" s="23">
        <f>B53+B54</f>
        <v>2587</v>
      </c>
      <c r="C55" s="23">
        <f t="shared" ref="C55:N55" si="42">C53+C54</f>
        <v>3293</v>
      </c>
      <c r="D55" s="23">
        <f t="shared" si="42"/>
        <v>4204</v>
      </c>
      <c r="E55" s="23">
        <f t="shared" si="42"/>
        <v>3045</v>
      </c>
      <c r="F55" s="23">
        <f t="shared" si="42"/>
        <v>2724</v>
      </c>
      <c r="G55" s="23">
        <f t="shared" si="42"/>
        <v>494</v>
      </c>
      <c r="H55" s="23">
        <f t="shared" si="42"/>
        <v>4528</v>
      </c>
      <c r="I55" s="23">
        <f t="shared" si="42"/>
        <v>4461</v>
      </c>
      <c r="J55" s="23">
        <f t="shared" si="42"/>
        <v>5253.0886191358368</v>
      </c>
      <c r="K55" s="23">
        <f t="shared" si="42"/>
        <v>5586.2882478543543</v>
      </c>
      <c r="L55" s="23">
        <f t="shared" si="42"/>
        <v>5875.5978806263656</v>
      </c>
      <c r="M55" s="23">
        <f t="shared" si="42"/>
        <v>6174.4073503808049</v>
      </c>
      <c r="N55" s="23">
        <f t="shared" si="42"/>
        <v>6466.4762711190078</v>
      </c>
    </row>
    <row r="56" spans="1:15" x14ac:dyDescent="0.3">
      <c r="A56" t="s">
        <v>195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</row>
    <row r="57" spans="1:15" x14ac:dyDescent="0.3">
      <c r="A57" t="s">
        <v>196</v>
      </c>
      <c r="B57" s="3">
        <f>Historicals!B85</f>
        <v>0</v>
      </c>
      <c r="C57" s="3">
        <f>Historicals!C85</f>
        <v>6</v>
      </c>
      <c r="D57" s="3">
        <f>Historicals!D85</f>
        <v>-34</v>
      </c>
      <c r="E57" s="3">
        <f>Historicals!E85</f>
        <v>-22</v>
      </c>
      <c r="F57" s="3">
        <f>Historicals!F85</f>
        <v>5</v>
      </c>
      <c r="G57" s="3">
        <f>Historicals!G85</f>
        <v>31</v>
      </c>
      <c r="H57" s="3">
        <f>Historicals!H85</f>
        <v>171</v>
      </c>
      <c r="I57" s="3">
        <f>Historicals!I85</f>
        <v>-19</v>
      </c>
      <c r="J57" s="3">
        <f>AVERAGE(C57:I57)</f>
        <v>19.714285714285715</v>
      </c>
      <c r="K57" s="3">
        <f t="shared" ref="K57:N57" si="43">AVERAGE(D57:J57)</f>
        <v>21.673469387755102</v>
      </c>
      <c r="L57" s="3">
        <f t="shared" si="43"/>
        <v>29.6268221574344</v>
      </c>
      <c r="M57" s="3">
        <f t="shared" si="43"/>
        <v>37.002082465639319</v>
      </c>
      <c r="N57" s="3">
        <f t="shared" si="43"/>
        <v>41.573808532159219</v>
      </c>
    </row>
    <row r="58" spans="1:15" x14ac:dyDescent="0.3">
      <c r="A58" s="24" t="s">
        <v>197</v>
      </c>
      <c r="B58" s="23">
        <f>B56+B57</f>
        <v>0</v>
      </c>
      <c r="C58" s="23">
        <f t="shared" ref="C58:N58" si="44">C56+C57</f>
        <v>6</v>
      </c>
      <c r="D58" s="23">
        <f t="shared" si="44"/>
        <v>-34</v>
      </c>
      <c r="E58" s="23">
        <f t="shared" si="44"/>
        <v>-22</v>
      </c>
      <c r="F58" s="23">
        <f t="shared" si="44"/>
        <v>5</v>
      </c>
      <c r="G58" s="23">
        <f t="shared" si="44"/>
        <v>31</v>
      </c>
      <c r="H58" s="23">
        <f t="shared" si="44"/>
        <v>171</v>
      </c>
      <c r="I58" s="23">
        <f t="shared" si="44"/>
        <v>-19</v>
      </c>
      <c r="J58" s="23">
        <f t="shared" si="44"/>
        <v>19.714285714285715</v>
      </c>
      <c r="K58" s="23">
        <f t="shared" si="44"/>
        <v>21.673469387755102</v>
      </c>
      <c r="L58" s="23">
        <f t="shared" si="44"/>
        <v>29.6268221574344</v>
      </c>
      <c r="M58" s="23">
        <f t="shared" si="44"/>
        <v>37.002082465639319</v>
      </c>
      <c r="N58" s="23">
        <f t="shared" si="44"/>
        <v>41.573808532159219</v>
      </c>
    </row>
    <row r="59" spans="1:15" x14ac:dyDescent="0.3">
      <c r="A59" t="s">
        <v>198</v>
      </c>
      <c r="B59" s="3">
        <f>Historicals!B94</f>
        <v>-2534</v>
      </c>
      <c r="C59" s="3">
        <f>Historicals!C94</f>
        <v>-3238</v>
      </c>
      <c r="D59" s="3">
        <f>Historicals!D94</f>
        <v>-3223</v>
      </c>
      <c r="E59" s="3">
        <f>Historicals!E94</f>
        <v>-4254</v>
      </c>
      <c r="F59" s="3">
        <f>Historicals!F94</f>
        <v>-4286</v>
      </c>
      <c r="G59" s="3">
        <f>Historicals!G94</f>
        <v>-3067</v>
      </c>
      <c r="H59" s="3">
        <f>Historicals!H94</f>
        <v>-608</v>
      </c>
      <c r="I59" s="3">
        <f>Historicals!I94</f>
        <v>-4014</v>
      </c>
      <c r="J59" s="3">
        <f>AVERAGE(B59:I59)</f>
        <v>-3153</v>
      </c>
      <c r="K59" s="3">
        <f t="shared" ref="K59:N59" si="45">AVERAGE(C59:J59)</f>
        <v>-3230.375</v>
      </c>
      <c r="L59" s="3">
        <f t="shared" si="45"/>
        <v>-3229.421875</v>
      </c>
      <c r="M59" s="3">
        <f t="shared" si="45"/>
        <v>-3230.224609375</v>
      </c>
      <c r="N59" s="3">
        <f t="shared" si="45"/>
        <v>-3102.252685546875</v>
      </c>
    </row>
    <row r="60" spans="1:15" x14ac:dyDescent="0.3">
      <c r="A60" s="56" t="s">
        <v>128</v>
      </c>
      <c r="B60" s="57"/>
      <c r="C60" s="57">
        <f>(C59-B59)/B59</f>
        <v>0.27782162588792425</v>
      </c>
      <c r="D60" s="57">
        <f t="shared" ref="D60:I60" si="46">(D59-C59)/C59</f>
        <v>-4.6324891908585547E-3</v>
      </c>
      <c r="E60" s="57">
        <f t="shared" si="46"/>
        <v>0.31988830282345643</v>
      </c>
      <c r="F60" s="57">
        <f t="shared" si="46"/>
        <v>7.5223319228960974E-3</v>
      </c>
      <c r="G60" s="57">
        <f t="shared" si="46"/>
        <v>-0.28441437237517497</v>
      </c>
      <c r="H60" s="57">
        <f t="shared" si="46"/>
        <v>-0.80176067818715357</v>
      </c>
      <c r="I60" s="57">
        <f t="shared" si="46"/>
        <v>5.6019736842105265</v>
      </c>
      <c r="J60" s="57">
        <f t="shared" ref="J60" si="47">(J59-I59)/I59</f>
        <v>-0.21449925261584454</v>
      </c>
      <c r="K60" s="57">
        <f t="shared" ref="K60" si="48">(K59-J59)/J59</f>
        <v>2.4540120520139548E-2</v>
      </c>
      <c r="L60" s="57">
        <f t="shared" ref="L60" si="49">(L59-K59)/K59</f>
        <v>-2.9505088418527262E-4</v>
      </c>
      <c r="M60" s="57">
        <f t="shared" ref="M60" si="50">(M59-L59)/L59</f>
        <v>2.4856906470295092E-4</v>
      </c>
      <c r="N60" s="57">
        <f t="shared" ref="N60" si="51">(N59-M59)/M59</f>
        <v>-3.9617035749376465E-2</v>
      </c>
    </row>
    <row r="61" spans="1:15" x14ac:dyDescent="0.3">
      <c r="A61" t="s">
        <v>199</v>
      </c>
      <c r="B61" s="3">
        <f>Historicals!B95</f>
        <v>-899</v>
      </c>
      <c r="C61" s="3">
        <f>Historicals!C95</f>
        <v>-1022</v>
      </c>
      <c r="D61" s="3">
        <f>Historicals!D95</f>
        <v>-1133</v>
      </c>
      <c r="E61" s="3">
        <f>Historicals!E95</f>
        <v>-1243</v>
      </c>
      <c r="F61" s="3">
        <f>Historicals!F95</f>
        <v>-1332</v>
      </c>
      <c r="G61" s="3">
        <f>Historicals!G95</f>
        <v>-1452</v>
      </c>
      <c r="H61" s="3">
        <f>Historicals!H95</f>
        <v>-1638</v>
      </c>
      <c r="I61" s="3">
        <f>Historicals!I95</f>
        <v>-1837</v>
      </c>
      <c r="J61" s="3">
        <f>-J15*J19</f>
        <v>-537.43756308887816</v>
      </c>
      <c r="K61" s="3">
        <f t="shared" ref="K61:N61" si="52">-K15*K19</f>
        <v>-602.2067958946285</v>
      </c>
      <c r="L61" s="3">
        <f t="shared" si="52"/>
        <v>-674.7816861503992</v>
      </c>
      <c r="M61" s="3">
        <f t="shared" si="52"/>
        <v>-756.10293186337185</v>
      </c>
      <c r="N61" s="3">
        <f t="shared" si="52"/>
        <v>-847.22459916460286</v>
      </c>
      <c r="O61" s="3"/>
    </row>
    <row r="62" spans="1:15" x14ac:dyDescent="0.3">
      <c r="A62" t="s">
        <v>200</v>
      </c>
      <c r="B62" s="3">
        <f>Historicals!B88</f>
        <v>0</v>
      </c>
      <c r="C62" s="3">
        <f>Historicals!C88</f>
        <v>981</v>
      </c>
      <c r="D62" s="3">
        <f>Historicals!D88</f>
        <v>1482</v>
      </c>
      <c r="E62" s="3" t="str">
        <f>Historicals!E88</f>
        <v>—</v>
      </c>
      <c r="F62" s="3" t="str">
        <f>Historicals!F88</f>
        <v>—</v>
      </c>
      <c r="G62" s="3">
        <f>Historicals!G88</f>
        <v>6134</v>
      </c>
      <c r="H62" s="3">
        <f>Historicals!H88</f>
        <v>0</v>
      </c>
      <c r="I62" s="3">
        <f>Historicals!I88</f>
        <v>0</v>
      </c>
      <c r="J62" s="3">
        <f>Historicals!J88</f>
        <v>0</v>
      </c>
      <c r="K62" s="3">
        <f>Historicals!K88</f>
        <v>0</v>
      </c>
      <c r="L62" s="3">
        <f>Historicals!L88</f>
        <v>0</v>
      </c>
      <c r="M62" s="3">
        <f>Historicals!M88</f>
        <v>0</v>
      </c>
      <c r="N62" s="3">
        <f>Historicals!N88</f>
        <v>0</v>
      </c>
    </row>
    <row r="63" spans="1:15" x14ac:dyDescent="0.3">
      <c r="A63" t="s">
        <v>201</v>
      </c>
      <c r="B63" s="3">
        <f>Historicals!B96</f>
        <v>0</v>
      </c>
      <c r="C63" s="3">
        <f>Historicals!C96</f>
        <v>0</v>
      </c>
      <c r="D63" s="3">
        <f>Historicals!D96</f>
        <v>0</v>
      </c>
      <c r="E63" s="3">
        <f>Historicals!E96</f>
        <v>-84</v>
      </c>
      <c r="F63" s="3">
        <f>Historicals!F96</f>
        <v>-50</v>
      </c>
      <c r="G63" s="3">
        <f>Historicals!G96</f>
        <v>-58</v>
      </c>
      <c r="H63" s="3">
        <f>Historicals!H96</f>
        <v>-136</v>
      </c>
      <c r="I63" s="3">
        <f>Historicals!I96</f>
        <v>-151</v>
      </c>
      <c r="J63" s="3">
        <f>AVERAGE(B63:I63)</f>
        <v>-59.875</v>
      </c>
      <c r="K63" s="3">
        <f t="shared" ref="K63:N63" si="53">AVERAGE(C63:J63)</f>
        <v>-67.359375</v>
      </c>
      <c r="L63" s="3">
        <f t="shared" si="53"/>
        <v>-75.779296875</v>
      </c>
      <c r="M63" s="3">
        <f t="shared" si="53"/>
        <v>-85.251708984375</v>
      </c>
      <c r="N63" s="3">
        <f t="shared" si="53"/>
        <v>-85.408172607421875</v>
      </c>
    </row>
    <row r="64" spans="1:15" x14ac:dyDescent="0.3">
      <c r="A64" s="24" t="s">
        <v>202</v>
      </c>
      <c r="B64" s="23">
        <f>SUM(B59:B63)</f>
        <v>-3433</v>
      </c>
      <c r="C64" s="23">
        <f t="shared" ref="C64:N64" si="54">SUM(C59:C63)</f>
        <v>-3278.7221783741115</v>
      </c>
      <c r="D64" s="23">
        <f t="shared" si="54"/>
        <v>-2874.004632489191</v>
      </c>
      <c r="E64" s="23">
        <f t="shared" si="54"/>
        <v>-5580.6801116971765</v>
      </c>
      <c r="F64" s="23">
        <f t="shared" si="54"/>
        <v>-5667.9924776680773</v>
      </c>
      <c r="G64" s="23">
        <f t="shared" si="54"/>
        <v>1556.7155856276249</v>
      </c>
      <c r="H64" s="23">
        <f t="shared" si="54"/>
        <v>-2382.8017606781873</v>
      </c>
      <c r="I64" s="23">
        <f t="shared" si="54"/>
        <v>-5996.39802631579</v>
      </c>
      <c r="J64" s="23">
        <f t="shared" si="54"/>
        <v>-3750.527062341494</v>
      </c>
      <c r="K64" s="23">
        <f t="shared" si="54"/>
        <v>-3899.9166307741084</v>
      </c>
      <c r="L64" s="23">
        <f t="shared" si="54"/>
        <v>-3979.9831530762835</v>
      </c>
      <c r="M64" s="23">
        <f t="shared" si="54"/>
        <v>-4071.5790016536821</v>
      </c>
      <c r="N64" s="23">
        <f t="shared" si="54"/>
        <v>-4034.925074354649</v>
      </c>
    </row>
    <row r="65" spans="1:14" x14ac:dyDescent="0.3">
      <c r="A65" t="s">
        <v>203</v>
      </c>
      <c r="B65" s="64"/>
      <c r="C65" s="64"/>
      <c r="D65" s="64"/>
      <c r="E65" s="64"/>
      <c r="F65" s="64"/>
      <c r="G65" s="64"/>
      <c r="H65" s="64"/>
      <c r="I65" s="64"/>
      <c r="J65" s="3"/>
      <c r="K65" s="3"/>
      <c r="L65" s="3"/>
      <c r="M65" s="3"/>
      <c r="N65" s="3"/>
    </row>
    <row r="66" spans="1:14" x14ac:dyDescent="0.3">
      <c r="A66" s="24" t="s">
        <v>204</v>
      </c>
      <c r="B66" s="23">
        <f>B68-B67</f>
        <v>1632</v>
      </c>
      <c r="C66" s="23">
        <f t="shared" ref="C66:N66" si="55">C68-C67</f>
        <v>-714</v>
      </c>
      <c r="D66" s="23">
        <f t="shared" si="55"/>
        <v>670</v>
      </c>
      <c r="E66" s="23">
        <f t="shared" si="55"/>
        <v>441</v>
      </c>
      <c r="F66" s="23">
        <f t="shared" si="55"/>
        <v>217</v>
      </c>
      <c r="G66" s="23">
        <f t="shared" si="55"/>
        <v>3882</v>
      </c>
      <c r="H66" s="23">
        <f t="shared" si="55"/>
        <v>1541</v>
      </c>
      <c r="I66" s="23">
        <f>I68-I67</f>
        <v>-1315</v>
      </c>
      <c r="J66" s="23">
        <f t="shared" si="55"/>
        <v>-4098.5</v>
      </c>
      <c r="K66" s="23">
        <f t="shared" si="55"/>
        <v>-3856.1875</v>
      </c>
      <c r="L66" s="23">
        <f t="shared" si="55"/>
        <v>-3494.3359375</v>
      </c>
      <c r="M66" s="23">
        <f t="shared" si="55"/>
        <v>-3171.0029296875</v>
      </c>
      <c r="N66" s="23">
        <f t="shared" si="55"/>
        <v>-2862.3782958984375</v>
      </c>
    </row>
    <row r="67" spans="1:14" x14ac:dyDescent="0.3">
      <c r="A67" t="s">
        <v>205</v>
      </c>
      <c r="B67" s="3">
        <f>Historicals!B100</f>
        <v>2220</v>
      </c>
      <c r="C67" s="3">
        <f>Historicals!C100</f>
        <v>3852</v>
      </c>
      <c r="D67" s="3">
        <f>Historicals!D100</f>
        <v>3138</v>
      </c>
      <c r="E67" s="3">
        <f>Historicals!E100</f>
        <v>3808</v>
      </c>
      <c r="F67" s="3">
        <f>Historicals!F100</f>
        <v>4249</v>
      </c>
      <c r="G67" s="3">
        <f>Historicals!G100</f>
        <v>4466</v>
      </c>
      <c r="H67" s="3">
        <f>Historicals!H100</f>
        <v>8348</v>
      </c>
      <c r="I67" s="3">
        <f>Historicals!I100</f>
        <v>9889</v>
      </c>
      <c r="J67" s="3">
        <f>I67</f>
        <v>9889</v>
      </c>
      <c r="K67" s="3">
        <f t="shared" ref="K67:N67" si="56">J67</f>
        <v>9889</v>
      </c>
      <c r="L67" s="3">
        <f t="shared" si="56"/>
        <v>9889</v>
      </c>
      <c r="M67" s="3">
        <f t="shared" si="56"/>
        <v>9889</v>
      </c>
      <c r="N67" s="3">
        <f t="shared" si="56"/>
        <v>9889</v>
      </c>
    </row>
    <row r="68" spans="1:14" ht="15" thickBot="1" x14ac:dyDescent="0.35">
      <c r="A68" s="6" t="s">
        <v>206</v>
      </c>
      <c r="B68" s="7">
        <f>Historicals!B101</f>
        <v>3852</v>
      </c>
      <c r="C68" s="7">
        <f>Historicals!C101</f>
        <v>3138</v>
      </c>
      <c r="D68" s="7">
        <f>Historicals!D101</f>
        <v>3808</v>
      </c>
      <c r="E68" s="7">
        <f>Historicals!E101</f>
        <v>4249</v>
      </c>
      <c r="F68" s="7">
        <f>Historicals!F101</f>
        <v>4466</v>
      </c>
      <c r="G68" s="7">
        <f>Historicals!G101</f>
        <v>8348</v>
      </c>
      <c r="H68" s="7">
        <f>Historicals!H101</f>
        <v>9889</v>
      </c>
      <c r="I68" s="7">
        <f>Historicals!I101</f>
        <v>8574</v>
      </c>
      <c r="J68" s="7">
        <f>J21</f>
        <v>5790.5</v>
      </c>
      <c r="K68" s="7">
        <f t="shared" ref="K68:N68" si="57">K21</f>
        <v>6032.8125</v>
      </c>
      <c r="L68" s="7">
        <f t="shared" si="57"/>
        <v>6394.6640625</v>
      </c>
      <c r="M68" s="7">
        <f t="shared" si="57"/>
        <v>6717.9970703125</v>
      </c>
      <c r="N68" s="7">
        <f t="shared" si="57"/>
        <v>7026.6217041015625</v>
      </c>
    </row>
    <row r="69" spans="1:14" ht="15" thickTop="1" x14ac:dyDescent="0.3">
      <c r="A69" s="1" t="s">
        <v>207</v>
      </c>
      <c r="B69" s="13">
        <f>B68</f>
        <v>3852</v>
      </c>
      <c r="C69" s="13">
        <f t="shared" ref="C69:N69" si="58">C68</f>
        <v>3138</v>
      </c>
      <c r="D69" s="13">
        <f t="shared" si="58"/>
        <v>3808</v>
      </c>
      <c r="E69" s="13">
        <f t="shared" si="58"/>
        <v>4249</v>
      </c>
      <c r="F69" s="13">
        <f t="shared" si="58"/>
        <v>4466</v>
      </c>
      <c r="G69" s="13">
        <f t="shared" si="58"/>
        <v>8348</v>
      </c>
      <c r="H69" s="13">
        <f t="shared" si="58"/>
        <v>9889</v>
      </c>
      <c r="I69" s="13">
        <f t="shared" si="58"/>
        <v>8574</v>
      </c>
      <c r="J69" s="13">
        <f t="shared" si="58"/>
        <v>5790.5</v>
      </c>
      <c r="K69" s="13">
        <f t="shared" si="58"/>
        <v>6032.8125</v>
      </c>
      <c r="L69" s="13">
        <f t="shared" si="58"/>
        <v>6394.6640625</v>
      </c>
      <c r="M69" s="13">
        <f t="shared" si="58"/>
        <v>6717.9970703125</v>
      </c>
      <c r="N69" s="13">
        <f t="shared" si="58"/>
        <v>7026.6217041015625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Devendra Shah</cp:lastModifiedBy>
  <dcterms:created xsi:type="dcterms:W3CDTF">2020-05-20T17:26:08Z</dcterms:created>
  <dcterms:modified xsi:type="dcterms:W3CDTF">2024-03-27T03:41:55Z</dcterms:modified>
</cp:coreProperties>
</file>