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avianroberts/Desktop/"/>
    </mc:Choice>
  </mc:AlternateContent>
  <xr:revisionPtr revIDLastSave="0" documentId="8_{42331849-58F6-0640-90C6-D79217151E2C}" xr6:coauthVersionLast="46" xr6:coauthVersionMax="46" xr10:uidLastSave="{00000000-0000-0000-0000-000000000000}"/>
  <bookViews>
    <workbookView xWindow="0" yWindow="0" windowWidth="12560" windowHeight="1600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C28" i="3"/>
  <c r="D27" i="3"/>
  <c r="E27" i="3"/>
  <c r="C27" i="3"/>
  <c r="D26" i="3"/>
  <c r="E26" i="3"/>
  <c r="C26" i="3"/>
  <c r="D25" i="3"/>
  <c r="E25" i="3"/>
  <c r="C25" i="3"/>
  <c r="D22" i="3"/>
  <c r="E22" i="3"/>
  <c r="C22" i="3"/>
  <c r="E20" i="3"/>
  <c r="D20" i="3"/>
  <c r="C20" i="3"/>
  <c r="D21" i="3"/>
  <c r="E21" i="3"/>
  <c r="C21" i="3"/>
  <c r="D18" i="3"/>
  <c r="E18" i="3"/>
  <c r="C18" i="3"/>
  <c r="H19" i="3"/>
  <c r="G19" i="3"/>
  <c r="D19" i="3"/>
  <c r="E19" i="3"/>
  <c r="C19" i="3"/>
  <c r="D17" i="3"/>
  <c r="E17" i="3"/>
  <c r="C17" i="3"/>
  <c r="D13" i="3"/>
  <c r="E13" i="3"/>
  <c r="C13" i="3"/>
  <c r="D14" i="3"/>
  <c r="E14" i="3"/>
  <c r="C14" i="3"/>
  <c r="D12" i="3"/>
  <c r="E12" i="3"/>
  <c r="C10" i="3"/>
  <c r="C12" i="3" s="1"/>
  <c r="C11" i="3"/>
  <c r="D11" i="3"/>
  <c r="E11" i="3"/>
  <c r="D10" i="3"/>
  <c r="E10" i="3"/>
  <c r="D9" i="3"/>
  <c r="E9" i="3"/>
  <c r="C9" i="3"/>
  <c r="D8" i="3"/>
  <c r="E8" i="3"/>
  <c r="C8" i="3"/>
  <c r="D7" i="3"/>
  <c r="E7" i="3"/>
  <c r="C7" i="3"/>
  <c r="D6" i="3"/>
  <c r="E6" i="3"/>
  <c r="C6" i="3"/>
  <c r="E5" i="3"/>
  <c r="D5" i="3"/>
  <c r="C5" i="3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B56" i="1"/>
  <c r="B62" i="1" s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C62" i="1" l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9" i="3" s="1"/>
  <c r="A40" i="3" s="1"/>
  <c r="A41" i="3" s="1"/>
  <c r="A42" i="3" s="1"/>
  <c r="A43" i="3" s="1"/>
  <c r="A44" i="3" s="1"/>
  <c r="A46" i="3" s="1"/>
  <c r="A48" i="3" s="1"/>
  <c r="A50" i="3" s="1"/>
  <c r="A34" i="3" l="1"/>
  <c r="A35" i="3" s="1"/>
  <c r="A36" i="3" s="1"/>
  <c r="A37" i="3" s="1"/>
</calcChain>
</file>

<file path=xl/sharedStrings.xml><?xml version="1.0" encoding="utf-8"?>
<sst xmlns="http://schemas.openxmlformats.org/spreadsheetml/2006/main" count="175" uniqueCount="152">
  <si>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</si>
  <si>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</si>
  <si>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</si>
  <si>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</si>
  <si>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</si>
  <si>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</si>
  <si>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</si>
  <si>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</si>
  <si>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</si>
  <si>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</si>
  <si>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</si>
  <si>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</si>
  <si>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</si>
  <si>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</si>
  <si>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</si>
  <si>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</si>
  <si>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</si>
  <si>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</si>
  <si>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</si>
  <si>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</si>
  <si>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</si>
  <si>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</si>
  <si>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</si>
  <si>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</si>
  <si>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</si>
  <si>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</si>
  <si>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</si>
  <si>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</si>
  <si>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</si>
  <si>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</si>
  <si>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</si>
  <si>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</si>
  <si>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</si>
  <si>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</si>
  <si>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</si>
  <si>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</si>
  <si>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</si>
  <si>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</si>
  <si>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</si>
  <si>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</si>
  <si>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</si>
  <si>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</si>
  <si>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</si>
  <si>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</si>
  <si>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</si>
  <si>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</si>
  <si>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</si>
  <si>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</si>
  <si>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</si>
  <si>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</si>
  <si>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</si>
  <si>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</si>
  <si>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</si>
  <si>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</si>
  <si>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</si>
  <si>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</si>
  <si>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</si>
  <si>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</si>
  <si>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</si>
  <si>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</si>
  <si>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</si>
  <si>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</si>
  <si>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</si>
  <si>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</si>
  <si>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</si>
  <si>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</si>
  <si>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</si>
  <si>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</si>
  <si>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</si>
  <si>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</si>
  <si>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</si>
  <si>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</si>
  <si>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</si>
  <si>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</si>
  <si>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</si>
  <si>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</si>
  <si>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</si>
  <si>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</si>
  <si>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</si>
  <si>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</si>
  <si>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</si>
  <si>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</si>
  <si>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</si>
  <si>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</si>
  <si>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</si>
  <si>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</si>
  <si>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</si>
  <si>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</si>
  <si>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</si>
  <si>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</si>
  <si>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</si>
  <si>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</si>
  <si>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</si>
  <si>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</si>
  <si>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</si>
  <si>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</si>
  <si>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</si>
  <si>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</si>
  <si>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</si>
  <si>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</si>
  <si>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</si>
  <si>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</si>
  <si>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</si>
  <si>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</si>
  <si>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</si>
  <si>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</si>
  <si>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</si>
  <si>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</si>
  <si>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</si>
  <si>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</si>
  <si>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</si>
  <si>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</si>
  <si>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</si>
  <si>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</si>
  <si>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</si>
  <si>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</si>
  <si>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</si>
  <si>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</si>
  <si>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</si>
  <si>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</si>
  <si>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</si>
  <si>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</si>
  <si>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</si>
  <si>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</si>
  <si>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</si>
  <si>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</si>
  <si>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</si>
  <si>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</si>
  <si>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</si>
  <si>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</si>
  <si>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</si>
  <si>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</si>
  <si>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</si>
  <si>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</si>
  <si>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</si>
  <si>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</si>
  <si>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</si>
  <si>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</si>
  <si>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</si>
  <si>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</si>
  <si>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</si>
  <si>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</si>
  <si>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</si>
  <si>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</si>
  <si>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</si>
  <si>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</si>
  <si>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</si>
  <si>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</si>
  <si>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</si>
  <si>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</si>
  <si>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 xml:space="preserve">this does not include any 2023 data… apple have released their september Q3 2023 report as of this time  </t>
  </si>
  <si>
    <t>check for 2022, EBITDA = operating income + D&amp;A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</si>
</sst>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Border="1"/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workbookViewId="0">
      <selection activeCell="A30" sqref="A30"/>
    </sheetView>
  </sheetViews>
  <sheetFormatPr baseColWidth="10" defaultColWidth="8.83203125" defaultRowHeight="15" x14ac:dyDescent="0.2"/>
  <cols>
    <col min="1" max="1" width="104.5" customWidth="1"/>
  </cols>
  <sheetData>
    <row r="1" spans="1:2" ht="24" x14ac:dyDescent="0.3">
      <c r="A1" s="5" t="s">
        <v>87</v>
      </c>
    </row>
    <row r="3" spans="1:2" x14ac:dyDescent="0.2">
      <c r="A3" s="7" t="s">
        <v>141</v>
      </c>
      <c r="B3" t="s">
        <v>150</v>
      </c>
    </row>
    <row r="4" spans="1:2" x14ac:dyDescent="0.2">
      <c r="A4" s="16" t="s">
        <v>88</v>
      </c>
    </row>
    <row r="5" spans="1:2" x14ac:dyDescent="0.2">
      <c r="A5" s="7" t="s">
        <v>97</v>
      </c>
    </row>
    <row r="6" spans="1:2" x14ac:dyDescent="0.2">
      <c r="A6" s="1" t="s">
        <v>148</v>
      </c>
    </row>
    <row r="7" spans="1:2" x14ac:dyDescent="0.2">
      <c r="A7" s="1"/>
    </row>
    <row r="8" spans="1:2" x14ac:dyDescent="0.2">
      <c r="A8" s="17" t="s">
        <v>149</v>
      </c>
    </row>
    <row r="9" spans="1:2" x14ac:dyDescent="0.2">
      <c r="A9" s="1" t="s">
        <v>145</v>
      </c>
    </row>
    <row r="10" spans="1:2" x14ac:dyDescent="0.2">
      <c r="A10" s="1" t="s">
        <v>89</v>
      </c>
    </row>
    <row r="11" spans="1:2" x14ac:dyDescent="0.2">
      <c r="A11" s="1" t="s">
        <v>90</v>
      </c>
    </row>
    <row r="12" spans="1:2" x14ac:dyDescent="0.2">
      <c r="A12" s="1" t="s">
        <v>91</v>
      </c>
    </row>
    <row r="13" spans="1:2" x14ac:dyDescent="0.2">
      <c r="A13" s="1"/>
    </row>
    <row r="14" spans="1:2" x14ac:dyDescent="0.2">
      <c r="A14" s="17" t="s">
        <v>92</v>
      </c>
    </row>
    <row r="15" spans="1:2" x14ac:dyDescent="0.2">
      <c r="A15" s="1" t="s">
        <v>146</v>
      </c>
    </row>
    <row r="16" spans="1:2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"/>
  <sheetViews>
    <sheetView topLeftCell="A99" zoomScale="91" zoomScaleNormal="90" workbookViewId="0">
      <selection activeCell="C115" sqref="C115"/>
    </sheetView>
  </sheetViews>
  <sheetFormatPr baseColWidth="10" defaultColWidth="8.83203125" defaultRowHeight="15" x14ac:dyDescent="0.2"/>
  <cols>
    <col min="1" max="1" width="74.5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25" t="s">
        <v>1</v>
      </c>
      <c r="B2" s="25"/>
      <c r="C2" s="25"/>
      <c r="D2" s="25"/>
    </row>
    <row r="3" spans="1:10" x14ac:dyDescent="0.2">
      <c r="B3" s="24" t="s">
        <v>23</v>
      </c>
      <c r="C3" s="24"/>
      <c r="D3" s="24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21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25" t="s">
        <v>24</v>
      </c>
      <c r="B31" s="25"/>
      <c r="C31" s="25"/>
      <c r="D31" s="25"/>
    </row>
    <row r="32" spans="1:4" x14ac:dyDescent="0.2">
      <c r="B32" s="24" t="s">
        <v>142</v>
      </c>
      <c r="C32" s="24"/>
      <c r="D32" s="24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3" t="s">
        <v>53</v>
      </c>
      <c r="B61" s="22">
        <f>+B59+B60</f>
        <v>148101</v>
      </c>
      <c r="C61" s="22">
        <f t="shared" ref="C61:D61" si="13">+C59+C60</f>
        <v>162431</v>
      </c>
      <c r="D61" s="22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25" t="s">
        <v>55</v>
      </c>
      <c r="B71" s="25"/>
      <c r="C71" s="25"/>
      <c r="D71" s="25"/>
    </row>
    <row r="72" spans="1:4" x14ac:dyDescent="0.2">
      <c r="B72" s="24" t="s">
        <v>23</v>
      </c>
      <c r="C72" s="24"/>
      <c r="D72" s="24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  <row r="115" spans="1:4" x14ac:dyDescent="0.2">
      <c r="B115" s="26"/>
    </row>
    <row r="116" spans="1:4" x14ac:dyDescent="0.2">
      <c r="B116" s="26"/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abSelected="1" workbookViewId="0">
      <selection activeCell="C28" sqref="C28:E28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</cols>
  <sheetData>
    <row r="1" spans="1:13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3" x14ac:dyDescent="0.2">
      <c r="C2" s="24" t="s">
        <v>23</v>
      </c>
      <c r="D2" s="24"/>
      <c r="E2" s="24"/>
    </row>
    <row r="3" spans="1:13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3" x14ac:dyDescent="0.2">
      <c r="A4" s="18">
        <v>1</v>
      </c>
      <c r="B4" s="7" t="s">
        <v>99</v>
      </c>
    </row>
    <row r="5" spans="1:13" x14ac:dyDescent="0.2">
      <c r="A5" s="18">
        <f>+A4+0.1</f>
        <v>1.1000000000000001</v>
      </c>
      <c r="B5" s="1" t="s">
        <v>100</v>
      </c>
      <c r="C5">
        <f>SUM('Financial Statements'!B42/'Financial Statements'!B56)</f>
        <v>0.87935602862672257</v>
      </c>
      <c r="D5">
        <f>SUM('Financial Statements'!C42/'Financial Statements'!C56)</f>
        <v>1.0745531195957954</v>
      </c>
      <c r="E5">
        <f>SUM('Financial Statements'!D42/'Financial Statements'!D56)</f>
        <v>1.3636044481554577</v>
      </c>
    </row>
    <row r="6" spans="1:13" x14ac:dyDescent="0.2">
      <c r="A6" s="18">
        <f t="shared" ref="A6:A13" si="0">+A5+0.1</f>
        <v>1.2000000000000002</v>
      </c>
      <c r="B6" s="1" t="s">
        <v>101</v>
      </c>
      <c r="C6">
        <f>SUM(('Financial Statements'!B42-'Financial Statements'!B39)/'Financial Statements'!B56)</f>
        <v>0.84723539114961488</v>
      </c>
      <c r="D6">
        <f>SUM(('Financial Statements'!C42-'Financial Statements'!C39)/'Financial Statements'!C56)</f>
        <v>1.0221149018576519</v>
      </c>
      <c r="E6">
        <f>SUM(('Financial Statements'!D42-'Financial Statements'!D39)/'Financial Statements'!D56)</f>
        <v>1.325072111735236</v>
      </c>
    </row>
    <row r="7" spans="1:13" x14ac:dyDescent="0.2">
      <c r="A7" s="18">
        <f t="shared" si="0"/>
        <v>1.3000000000000003</v>
      </c>
      <c r="B7" s="1" t="s">
        <v>102</v>
      </c>
      <c r="C7">
        <f>SUM('Financial Statements'!B36/'Financial Statements'!B56)</f>
        <v>0.15356340351469652</v>
      </c>
      <c r="D7">
        <f>SUM('Financial Statements'!C36/'Financial Statements'!C56)</f>
        <v>0.27844853005634318</v>
      </c>
      <c r="E7">
        <f>SUM('Financial Statements'!D36/'Financial Statements'!D56)</f>
        <v>0.36071049035979963</v>
      </c>
      <c r="M7" s="1"/>
    </row>
    <row r="8" spans="1:13" x14ac:dyDescent="0.2">
      <c r="A8" s="18">
        <f t="shared" si="0"/>
        <v>1.4000000000000004</v>
      </c>
      <c r="B8" s="1" t="s">
        <v>103</v>
      </c>
      <c r="C8">
        <f>SUM(('Financial Statements'!B36+'Financial Statements'!B37+'Financial Statements'!B38)/('Financial Statements'!B17/365))</f>
        <v>543.73590417762193</v>
      </c>
      <c r="D8">
        <f>SUM(('Financial Statements'!C36+'Financial Statements'!C37+'Financial Statements'!C38)/('Financial Statements'!C17/365))</f>
        <v>739.50611798482464</v>
      </c>
      <c r="E8">
        <f>SUM(('Financial Statements'!D36+'Financial Statements'!D37+'Financial Statements'!D38)/('Financial Statements'!D17/365))</f>
        <v>1010.6029533464364</v>
      </c>
      <c r="M8" s="1"/>
    </row>
    <row r="9" spans="1:13" x14ac:dyDescent="0.2">
      <c r="A9" s="18">
        <f t="shared" si="0"/>
        <v>1.5000000000000004</v>
      </c>
      <c r="B9" s="1" t="s">
        <v>104</v>
      </c>
      <c r="C9">
        <f>SUM(('Financial Statements'!B39/'Financial Statements'!B12)*365)</f>
        <v>8.0756980666171607</v>
      </c>
      <c r="D9">
        <f>SUM(('Financial Statements'!C39/'Financial Statements'!C12)*365)</f>
        <v>11.27659274770989</v>
      </c>
      <c r="E9">
        <f>SUM(('Financial Statements'!D39/'Financial Statements'!D12)*365)</f>
        <v>8.7418833562358831</v>
      </c>
      <c r="M9" s="1"/>
    </row>
    <row r="10" spans="1:13" x14ac:dyDescent="0.2">
      <c r="A10" s="18">
        <f t="shared" si="0"/>
        <v>1.6000000000000005</v>
      </c>
      <c r="B10" s="1" t="s">
        <v>105</v>
      </c>
      <c r="C10">
        <f>SUM('Financial Statements'!B51*356/'Financial Statements'!B12)</f>
        <v>102.10399649289184</v>
      </c>
      <c r="D10">
        <f>SUM('Financial Statements'!C51*356/'Financial Statements'!C12)</f>
        <v>91.536935219573579</v>
      </c>
      <c r="E10">
        <f>SUM('Financial Statements'!D51*356/'Financial Statements'!D12)</f>
        <v>88.803165859671267</v>
      </c>
      <c r="M10" s="1"/>
    </row>
    <row r="11" spans="1:13" x14ac:dyDescent="0.2">
      <c r="A11" s="18">
        <f t="shared" si="0"/>
        <v>1.7000000000000006</v>
      </c>
      <c r="B11" s="1" t="s">
        <v>106</v>
      </c>
      <c r="C11">
        <f>('Financial Statements'!B8/'Financial Statements'!B38)</f>
        <v>13.991200681237581</v>
      </c>
      <c r="D11">
        <f>('Financial Statements'!C8/'Financial Statements'!C38)</f>
        <v>13.921036608569906</v>
      </c>
      <c r="E11">
        <f>('Financial Statements'!D8/'Financial Statements'!D38)</f>
        <v>17.029466501240694</v>
      </c>
      <c r="M11" s="1"/>
    </row>
    <row r="12" spans="1:13" x14ac:dyDescent="0.2">
      <c r="A12" s="18">
        <f t="shared" si="0"/>
        <v>1.8000000000000007</v>
      </c>
      <c r="B12" s="1" t="s">
        <v>107</v>
      </c>
      <c r="C12">
        <f>(C9+('Financial Statements'!B38/('Financial Statements'!B8/365))-'List of Ratios'!C10)</f>
        <v>-67.940473062618025</v>
      </c>
      <c r="D12">
        <f>(D9+('Financial Statements'!C38/('Financial Statements'!C8/365))-'List of Ratios'!D10)</f>
        <v>-54.041030630150487</v>
      </c>
      <c r="E12">
        <f>(E9+('Financial Statements'!D38/('Financial Statements'!D8/365))-'List of Ratios'!E10)</f>
        <v>-58.62784535063863</v>
      </c>
      <c r="M12" s="1"/>
    </row>
    <row r="13" spans="1:13" x14ac:dyDescent="0.2">
      <c r="A13" s="18">
        <f t="shared" si="0"/>
        <v>1.9000000000000008</v>
      </c>
      <c r="B13" s="1" t="s">
        <v>108</v>
      </c>
      <c r="C13">
        <f>(C14/'Financial Statements'!B8)*100</f>
        <v>-4.7110527276784806</v>
      </c>
      <c r="D13">
        <f>(D14/'Financial Statements'!C8)*100</f>
        <v>2.5572895737486232</v>
      </c>
      <c r="E13">
        <f>(E14/'Financial Statements'!D8)*100</f>
        <v>13.959528623208204</v>
      </c>
      <c r="M13" s="1"/>
    </row>
    <row r="14" spans="1:13" x14ac:dyDescent="0.2">
      <c r="A14" s="18"/>
      <c r="B14" s="3" t="s">
        <v>109</v>
      </c>
      <c r="C14">
        <f>('Financial Statements'!B42-'Financial Statements'!B56)</f>
        <v>-18577</v>
      </c>
      <c r="D14">
        <f>('Financial Statements'!C42-'Financial Statements'!C56)</f>
        <v>9355</v>
      </c>
      <c r="E14">
        <f>('Financial Statements'!D42-'Financial Statements'!D56)</f>
        <v>38321</v>
      </c>
      <c r="M14" s="1"/>
    </row>
    <row r="15" spans="1:13" x14ac:dyDescent="0.2">
      <c r="A15" s="18"/>
      <c r="M15" s="1"/>
    </row>
    <row r="16" spans="1:13" x14ac:dyDescent="0.2">
      <c r="A16" s="18">
        <f>+A4+1</f>
        <v>2</v>
      </c>
      <c r="B16" s="17" t="s">
        <v>110</v>
      </c>
      <c r="M16" s="3"/>
    </row>
    <row r="17" spans="1:8" x14ac:dyDescent="0.2">
      <c r="A17" s="18">
        <f>+A16+0.1</f>
        <v>2.1</v>
      </c>
      <c r="B17" s="1" t="s">
        <v>9</v>
      </c>
      <c r="C17">
        <f>'Financial Statements'!B13</f>
        <v>170782</v>
      </c>
      <c r="D17">
        <f>'Financial Statements'!C13</f>
        <v>152836</v>
      </c>
      <c r="E17">
        <f>'Financial Statements'!D13</f>
        <v>104956</v>
      </c>
    </row>
    <row r="18" spans="1:8" x14ac:dyDescent="0.2">
      <c r="A18" s="18">
        <f>+A17+0.1</f>
        <v>2.2000000000000002</v>
      </c>
      <c r="B18" s="1" t="s">
        <v>111</v>
      </c>
      <c r="C18">
        <f>(C19/'Financial Statements'!B8)</f>
        <v>0.33815757440506383</v>
      </c>
      <c r="D18">
        <f>(D19/'Financial Statements'!C8)</f>
        <v>0.36640178012503521</v>
      </c>
      <c r="E18">
        <f>(E19/'Financial Statements'!D8)</f>
        <v>0.29495655975083329</v>
      </c>
      <c r="G18" t="s">
        <v>151</v>
      </c>
    </row>
    <row r="19" spans="1:8" x14ac:dyDescent="0.2">
      <c r="A19" s="18"/>
      <c r="B19" s="3" t="s">
        <v>112</v>
      </c>
      <c r="C19">
        <f>('Financial Statements'!B22+'Financial Statements'!B114+'Financial Statements'!B113+'Financial Statements'!B79)</f>
        <v>133345</v>
      </c>
      <c r="D19">
        <f>('Financial Statements'!C22+'Financial Statements'!C114+'Financial Statements'!C113+'Financial Statements'!C79)</f>
        <v>134036</v>
      </c>
      <c r="E19">
        <f>('Financial Statements'!D22+'Financial Statements'!D114+'Financial Statements'!D113+'Financial Statements'!D79)</f>
        <v>80970</v>
      </c>
      <c r="G19">
        <f>('Financial Statements'!B18+'Financial Statements'!B79)</f>
        <v>130541</v>
      </c>
      <c r="H19">
        <f>(C19-G19)</f>
        <v>2804</v>
      </c>
    </row>
    <row r="20" spans="1:8" x14ac:dyDescent="0.2">
      <c r="A20" s="18">
        <f>+A18+0.1</f>
        <v>2.3000000000000003</v>
      </c>
      <c r="B20" s="1" t="s">
        <v>113</v>
      </c>
      <c r="C20">
        <f>(C21/'Financial Statements'!B8)</f>
        <v>0.30999827554726017</v>
      </c>
      <c r="D20">
        <f>(D21/'Financial Statements'!C8)</f>
        <v>0.33555575602008653</v>
      </c>
      <c r="E20">
        <f>(E21/'Financial Statements'!D8)</f>
        <v>0.25468189352130122</v>
      </c>
    </row>
    <row r="21" spans="1:8" x14ac:dyDescent="0.2">
      <c r="A21" s="18"/>
      <c r="B21" s="3" t="s">
        <v>114</v>
      </c>
      <c r="C21">
        <f>('Financial Statements'!B22+'Financial Statements'!B114+'Financial Statements'!B113)</f>
        <v>122241</v>
      </c>
      <c r="D21">
        <f>('Financial Statements'!C22+'Financial Statements'!C114+'Financial Statements'!C113)</f>
        <v>122752</v>
      </c>
      <c r="E21">
        <f>('Financial Statements'!D22+'Financial Statements'!D114+'Financial Statements'!D113)</f>
        <v>69914</v>
      </c>
    </row>
    <row r="22" spans="1:8" x14ac:dyDescent="0.2">
      <c r="A22" s="18">
        <f>+A20+0.1</f>
        <v>2.4000000000000004</v>
      </c>
      <c r="B22" s="1" t="s">
        <v>115</v>
      </c>
      <c r="C22">
        <f>'Financial Statements'!B22</f>
        <v>99803</v>
      </c>
      <c r="D22">
        <f>'Financial Statements'!C22</f>
        <v>94680</v>
      </c>
      <c r="E22">
        <f>'Financial Statements'!D22</f>
        <v>57411</v>
      </c>
    </row>
    <row r="23" spans="1:8" x14ac:dyDescent="0.2">
      <c r="A23" s="18"/>
    </row>
    <row r="24" spans="1:8" x14ac:dyDescent="0.2">
      <c r="A24" s="18">
        <f>+A16+1</f>
        <v>3</v>
      </c>
      <c r="B24" s="7" t="s">
        <v>116</v>
      </c>
    </row>
    <row r="25" spans="1:8" x14ac:dyDescent="0.2">
      <c r="A25" s="18">
        <f>+A24+0.1</f>
        <v>3.1</v>
      </c>
      <c r="B25" s="1" t="s">
        <v>117</v>
      </c>
      <c r="C25">
        <f>('Financial Statements'!B62/'Financial Statements'!B68)</f>
        <v>5.9615369434796337</v>
      </c>
      <c r="D25">
        <f>('Financial Statements'!C62/'Financial Statements'!C68)</f>
        <v>4.5635124425423994</v>
      </c>
      <c r="E25">
        <f>('Financial Statements'!D62/'Financial Statements'!D68)</f>
        <v>3.9570394404566951</v>
      </c>
    </row>
    <row r="26" spans="1:8" x14ac:dyDescent="0.2">
      <c r="A26" s="18">
        <f t="shared" ref="A26:A30" si="1">+A25+0.1</f>
        <v>3.2</v>
      </c>
      <c r="B26" s="1" t="s">
        <v>118</v>
      </c>
      <c r="C26">
        <f>(('Financial Statements'!B59+'Financial Statements'!B55)/'Financial Statements'!B48)</f>
        <v>0.31207778769967826</v>
      </c>
      <c r="D26">
        <f>(('Financial Statements'!C59+'Financial Statements'!C55)/'Financial Statements'!C48)</f>
        <v>0.33822884200090025</v>
      </c>
      <c r="E26">
        <f>(('Financial Statements'!D59+'Financial Statements'!D55)/'Financial Statements'!D48)</f>
        <v>0.33171960677765155</v>
      </c>
    </row>
    <row r="27" spans="1:8" x14ac:dyDescent="0.2">
      <c r="A27" s="18">
        <f t="shared" si="1"/>
        <v>3.3000000000000003</v>
      </c>
      <c r="B27" s="1" t="s">
        <v>119</v>
      </c>
      <c r="C27">
        <f>('Financial Statements'!B59/'Financial Statements'!B48)</f>
        <v>0.28053181386514719</v>
      </c>
      <c r="D27">
        <f>('Financial Statements'!C59/'Financial Statements'!C48)</f>
        <v>0.31084153366647482</v>
      </c>
      <c r="E27">
        <f>('Financial Statements'!D59/'Financial Statements'!D48)</f>
        <v>0.30463308304105124</v>
      </c>
    </row>
    <row r="28" spans="1:8" x14ac:dyDescent="0.2">
      <c r="A28" s="18">
        <f t="shared" si="1"/>
        <v>3.4000000000000004</v>
      </c>
      <c r="B28" s="1" t="s">
        <v>120</v>
      </c>
      <c r="C28">
        <f>(C21/'Financial Statements'!B114)</f>
        <v>42.667015706806282</v>
      </c>
      <c r="D28">
        <f>(D21/'Financial Statements'!C114)</f>
        <v>45.683662076665428</v>
      </c>
      <c r="E28">
        <f>(E21/'Financial Statements'!D114)</f>
        <v>23.289140572951364</v>
      </c>
    </row>
    <row r="29" spans="1:8" x14ac:dyDescent="0.2">
      <c r="A29" s="18">
        <f t="shared" si="1"/>
        <v>3.5000000000000004</v>
      </c>
      <c r="B29" s="1" t="s">
        <v>121</v>
      </c>
    </row>
    <row r="30" spans="1:8" x14ac:dyDescent="0.2">
      <c r="A30" s="18">
        <f t="shared" si="1"/>
        <v>3.6000000000000005</v>
      </c>
      <c r="B30" s="1" t="s">
        <v>122</v>
      </c>
    </row>
    <row r="31" spans="1:8" x14ac:dyDescent="0.2">
      <c r="A31" s="18"/>
      <c r="B31" s="3" t="s">
        <v>123</v>
      </c>
    </row>
    <row r="32" spans="1:8" x14ac:dyDescent="0.2">
      <c r="A32" s="18"/>
    </row>
    <row r="33" spans="1:2" x14ac:dyDescent="0.2">
      <c r="A33" s="18">
        <f>+A24+1</f>
        <v>4</v>
      </c>
      <c r="B33" s="17" t="s">
        <v>124</v>
      </c>
    </row>
    <row r="34" spans="1:2" x14ac:dyDescent="0.2">
      <c r="A34" s="18">
        <f>+A33+0.1</f>
        <v>4.0999999999999996</v>
      </c>
      <c r="B34" s="1" t="s">
        <v>125</v>
      </c>
    </row>
    <row r="35" spans="1:2" x14ac:dyDescent="0.2">
      <c r="A35" s="18">
        <f t="shared" ref="A35:A37" si="2">+A34+0.1</f>
        <v>4.1999999999999993</v>
      </c>
      <c r="B35" s="1" t="s">
        <v>126</v>
      </c>
    </row>
    <row r="36" spans="1:2" x14ac:dyDescent="0.2">
      <c r="A36" s="18">
        <f t="shared" si="2"/>
        <v>4.2999999999999989</v>
      </c>
      <c r="B36" s="1" t="s">
        <v>127</v>
      </c>
    </row>
    <row r="37" spans="1:2" x14ac:dyDescent="0.2">
      <c r="A37" s="18">
        <f t="shared" si="2"/>
        <v>4.3999999999999986</v>
      </c>
      <c r="B37" s="1" t="s">
        <v>128</v>
      </c>
    </row>
    <row r="38" spans="1:2" x14ac:dyDescent="0.2">
      <c r="A38" s="18"/>
    </row>
    <row r="39" spans="1:2" x14ac:dyDescent="0.2">
      <c r="A39" s="18">
        <f>+A33+1</f>
        <v>5</v>
      </c>
      <c r="B39" s="17" t="s">
        <v>129</v>
      </c>
    </row>
    <row r="40" spans="1:2" x14ac:dyDescent="0.2">
      <c r="A40" s="18">
        <f>+A39+0.1</f>
        <v>5.0999999999999996</v>
      </c>
      <c r="B40" s="1" t="s">
        <v>130</v>
      </c>
    </row>
    <row r="41" spans="1:2" x14ac:dyDescent="0.2">
      <c r="A41" s="18">
        <f t="shared" ref="A41:A44" si="3">+A40+0.1</f>
        <v>5.1999999999999993</v>
      </c>
      <c r="B41" s="3" t="s">
        <v>131</v>
      </c>
    </row>
    <row r="42" spans="1:2" x14ac:dyDescent="0.2">
      <c r="A42" s="18">
        <f t="shared" si="3"/>
        <v>5.2999999999999989</v>
      </c>
      <c r="B42" s="1" t="s">
        <v>132</v>
      </c>
    </row>
    <row r="43" spans="1:2" x14ac:dyDescent="0.2">
      <c r="A43" s="18">
        <f t="shared" si="3"/>
        <v>5.3999999999999986</v>
      </c>
      <c r="B43" s="3" t="s">
        <v>133</v>
      </c>
    </row>
    <row r="44" spans="1:2" x14ac:dyDescent="0.2">
      <c r="A44" s="18">
        <f t="shared" si="3"/>
        <v>5.4999999999999982</v>
      </c>
      <c r="B44" s="1" t="s">
        <v>134</v>
      </c>
    </row>
    <row r="45" spans="1:2" x14ac:dyDescent="0.2">
      <c r="A45" s="18"/>
      <c r="B45" s="3" t="s">
        <v>135</v>
      </c>
    </row>
    <row r="46" spans="1:2" x14ac:dyDescent="0.2">
      <c r="A46" s="18">
        <f>+A44+0.1</f>
        <v>5.5999999999999979</v>
      </c>
      <c r="B46" s="1" t="s">
        <v>136</v>
      </c>
    </row>
    <row r="47" spans="1:2" x14ac:dyDescent="0.2">
      <c r="A47" s="18">
        <f t="shared" ref="A47:A50" si="4">+A45+0.1</f>
        <v>0.1</v>
      </c>
      <c r="B47" s="1" t="s">
        <v>137</v>
      </c>
    </row>
    <row r="48" spans="1:2" x14ac:dyDescent="0.2">
      <c r="A48" s="18">
        <f t="shared" si="4"/>
        <v>5.6999999999999975</v>
      </c>
      <c r="B48" s="1" t="s">
        <v>138</v>
      </c>
    </row>
    <row r="49" spans="1:2" x14ac:dyDescent="0.2">
      <c r="A49" s="18">
        <f t="shared" si="4"/>
        <v>0.2</v>
      </c>
      <c r="B49" s="1" t="s">
        <v>128</v>
      </c>
    </row>
    <row r="50" spans="1:2" x14ac:dyDescent="0.2">
      <c r="A50" s="18">
        <f t="shared" si="4"/>
        <v>5.7999999999999972</v>
      </c>
      <c r="B50" s="1" t="s">
        <v>139</v>
      </c>
    </row>
    <row r="51" spans="1:2" x14ac:dyDescent="0.2">
      <c r="A51" s="18"/>
      <c r="B51" s="3" t="s">
        <v>140</v>
      </c>
    </row>
  </sheetData>
  <mergeCells count="1">
    <mergeCell ref="C2:E2"/>
  </mergeCells>
  <pageMargins left="0.7" right="0.7" top="0.75" bottom="0.75" header="0.3" footer="0.3"/>
  <pageSetup paperSize="9" orientation="portrait" horizontalDpi="0" verticalDpi="0"/>
  <ignoredErrors>
    <ignoredError sqref="A16:E21 A22:B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2020-05-18T16:32:37Z</dcterms:created>
  <dcterms:modified xsi:type="dcterms:W3CDTF">2023-11-29T16:48:44Z</dcterms:modified>
</cp:coreProperties>
</file>