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sha\Desktop\Quill Capital Partners Investment Analysis Training\Mentoring Traing Program\Task 12\"/>
    </mc:Choice>
  </mc:AlternateContent>
  <xr:revisionPtr revIDLastSave="0" documentId="13_ncr:1_{12FDC27A-7A07-4FA6-ABA1-81A7EE170EDB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Forecasting Trend_Rev Growth" sheetId="6" r:id="rId5"/>
    <sheet name="Forecasting Trend_EBIT Margin" sheetId="7" r:id="rId6"/>
    <sheet name="Regression line" sheetId="5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9" i="4" l="1"/>
  <c r="L69" i="4"/>
  <c r="M69" i="4"/>
  <c r="N69" i="4"/>
  <c r="O69" i="4"/>
  <c r="C56" i="4"/>
  <c r="D56" i="4"/>
  <c r="E56" i="4"/>
  <c r="F56" i="4"/>
  <c r="G56" i="4"/>
  <c r="H56" i="4"/>
  <c r="I56" i="4"/>
  <c r="J56" i="4"/>
  <c r="C51" i="4" l="1"/>
  <c r="D51" i="4"/>
  <c r="E51" i="4"/>
  <c r="F51" i="4"/>
  <c r="G51" i="4"/>
  <c r="H51" i="4"/>
  <c r="I51" i="4"/>
  <c r="J51" i="4"/>
  <c r="B51" i="4"/>
  <c r="O14" i="3"/>
  <c r="K14" i="3"/>
  <c r="L14" i="3"/>
  <c r="M14" i="3"/>
  <c r="N14" i="3"/>
  <c r="C165" i="1"/>
  <c r="D165" i="1"/>
  <c r="E165" i="1"/>
  <c r="F165" i="1"/>
  <c r="G165" i="1"/>
  <c r="H165" i="1"/>
  <c r="I165" i="1"/>
  <c r="J165" i="1"/>
  <c r="C163" i="1"/>
  <c r="D163" i="1"/>
  <c r="E163" i="1"/>
  <c r="F163" i="1"/>
  <c r="G163" i="1"/>
  <c r="H163" i="1"/>
  <c r="I163" i="1"/>
  <c r="J163" i="1"/>
  <c r="B165" i="1"/>
  <c r="B163" i="1"/>
  <c r="J83" i="4"/>
  <c r="J85" i="4"/>
  <c r="J86" i="4"/>
  <c r="J84" i="4" s="1"/>
  <c r="J82" i="4" s="1"/>
  <c r="J77" i="4"/>
  <c r="J79" i="4" s="1"/>
  <c r="J80" i="4" s="1"/>
  <c r="C50" i="4" l="1"/>
  <c r="D50" i="4"/>
  <c r="E50" i="4"/>
  <c r="F50" i="4"/>
  <c r="G50" i="4"/>
  <c r="H50" i="4"/>
  <c r="I50" i="4"/>
  <c r="J50" i="4"/>
  <c r="C48" i="4"/>
  <c r="D48" i="4"/>
  <c r="E48" i="4"/>
  <c r="F48" i="4"/>
  <c r="G48" i="4"/>
  <c r="H48" i="4"/>
  <c r="I48" i="4"/>
  <c r="J48" i="4"/>
  <c r="K6" i="4"/>
  <c r="L6" i="4"/>
  <c r="M6" i="4"/>
  <c r="N6" i="4"/>
  <c r="O6" i="4"/>
  <c r="C6" i="4"/>
  <c r="C47" i="4" s="1"/>
  <c r="D6" i="4"/>
  <c r="D47" i="4" s="1"/>
  <c r="E6" i="4"/>
  <c r="E47" i="4" s="1"/>
  <c r="F6" i="4"/>
  <c r="F47" i="4" s="1"/>
  <c r="G6" i="4"/>
  <c r="G47" i="4" s="1"/>
  <c r="H6" i="4"/>
  <c r="H47" i="4" s="1"/>
  <c r="I6" i="4"/>
  <c r="I47" i="4" s="1"/>
  <c r="J6" i="4"/>
  <c r="J47" i="4" s="1"/>
  <c r="B6" i="4"/>
  <c r="B47" i="4" s="1"/>
  <c r="K98" i="4"/>
  <c r="C23" i="4"/>
  <c r="D23" i="4"/>
  <c r="E23" i="4"/>
  <c r="F23" i="4"/>
  <c r="F24" i="4" s="1"/>
  <c r="G23" i="4"/>
  <c r="H23" i="4"/>
  <c r="I23" i="4"/>
  <c r="J23" i="4"/>
  <c r="B23" i="4"/>
  <c r="C22" i="4"/>
  <c r="C70" i="4" s="1"/>
  <c r="D22" i="4"/>
  <c r="D70" i="4" s="1"/>
  <c r="E22" i="4"/>
  <c r="E70" i="4" s="1"/>
  <c r="F22" i="4"/>
  <c r="F70" i="4" s="1"/>
  <c r="G22" i="4"/>
  <c r="G70" i="4" s="1"/>
  <c r="H22" i="4"/>
  <c r="I22" i="4"/>
  <c r="J22" i="4"/>
  <c r="C21" i="4"/>
  <c r="D21" i="4"/>
  <c r="E21" i="4"/>
  <c r="F21" i="4"/>
  <c r="G21" i="4"/>
  <c r="H21" i="4"/>
  <c r="I21" i="4"/>
  <c r="J21" i="4"/>
  <c r="C15" i="4"/>
  <c r="C17" i="4" s="1"/>
  <c r="D15" i="4"/>
  <c r="D17" i="4" s="1"/>
  <c r="E15" i="4"/>
  <c r="E17" i="4" s="1"/>
  <c r="F15" i="4"/>
  <c r="F17" i="4" s="1"/>
  <c r="G15" i="4"/>
  <c r="G17" i="4" s="1"/>
  <c r="H15" i="4"/>
  <c r="H17" i="4" s="1"/>
  <c r="H18" i="4" s="1"/>
  <c r="I15" i="4"/>
  <c r="I17" i="4" s="1"/>
  <c r="I18" i="4" s="1"/>
  <c r="J15" i="4"/>
  <c r="J17" i="4" s="1"/>
  <c r="J18" i="4" s="1"/>
  <c r="C12" i="4"/>
  <c r="D12" i="4"/>
  <c r="E12" i="4"/>
  <c r="F12" i="4"/>
  <c r="G12" i="4"/>
  <c r="H12" i="4"/>
  <c r="I12" i="4"/>
  <c r="J12" i="4"/>
  <c r="C10" i="4"/>
  <c r="D10" i="4"/>
  <c r="E10" i="4"/>
  <c r="F10" i="4"/>
  <c r="G10" i="4"/>
  <c r="H10" i="4"/>
  <c r="I10" i="4"/>
  <c r="J10" i="4"/>
  <c r="C5" i="4"/>
  <c r="D5" i="4"/>
  <c r="E5" i="4"/>
  <c r="F5" i="4"/>
  <c r="F7" i="4" s="1"/>
  <c r="G5" i="4"/>
  <c r="G7" i="4" s="1"/>
  <c r="H5" i="4"/>
  <c r="H7" i="4" s="1"/>
  <c r="I5" i="4"/>
  <c r="I7" i="4" s="1"/>
  <c r="J5" i="4"/>
  <c r="K5" i="4"/>
  <c r="K7" i="4" s="1"/>
  <c r="L5" i="4"/>
  <c r="L7" i="4" s="1"/>
  <c r="M5" i="4"/>
  <c r="N5" i="4"/>
  <c r="O5" i="4"/>
  <c r="C3" i="4"/>
  <c r="D3" i="4"/>
  <c r="E3" i="4"/>
  <c r="F3" i="4"/>
  <c r="G3" i="4"/>
  <c r="H3" i="4"/>
  <c r="H24" i="4" s="1"/>
  <c r="I3" i="4"/>
  <c r="I24" i="4" s="1"/>
  <c r="J3" i="4"/>
  <c r="J78" i="4" s="1"/>
  <c r="K3" i="4"/>
  <c r="K4" i="4" s="1"/>
  <c r="K51" i="4" s="1"/>
  <c r="L3" i="4"/>
  <c r="M3" i="4"/>
  <c r="N3" i="4"/>
  <c r="O3" i="4"/>
  <c r="O4" i="4" s="1"/>
  <c r="D24" i="4" l="1"/>
  <c r="J7" i="4"/>
  <c r="G24" i="4"/>
  <c r="C24" i="4"/>
  <c r="D18" i="4"/>
  <c r="L9" i="4"/>
  <c r="N4" i="4"/>
  <c r="I11" i="4"/>
  <c r="F4" i="4"/>
  <c r="D4" i="4"/>
  <c r="E7" i="4"/>
  <c r="E11" i="4" s="1"/>
  <c r="J9" i="4"/>
  <c r="G11" i="4"/>
  <c r="G14" i="4" s="1"/>
  <c r="G19" i="4" s="1"/>
  <c r="J24" i="4"/>
  <c r="K9" i="4"/>
  <c r="G18" i="4"/>
  <c r="F11" i="4"/>
  <c r="F14" i="4" s="1"/>
  <c r="E18" i="4"/>
  <c r="J70" i="4"/>
  <c r="H11" i="4"/>
  <c r="H14" i="4" s="1"/>
  <c r="N7" i="4"/>
  <c r="I70" i="4"/>
  <c r="K47" i="4"/>
  <c r="M4" i="4"/>
  <c r="M7" i="4"/>
  <c r="M9" i="4" s="1"/>
  <c r="H70" i="4"/>
  <c r="E24" i="4"/>
  <c r="F18" i="4"/>
  <c r="I4" i="4"/>
  <c r="L4" i="4"/>
  <c r="J4" i="4"/>
  <c r="H4" i="4"/>
  <c r="G4" i="4"/>
  <c r="O7" i="4"/>
  <c r="E4" i="4"/>
  <c r="O9" i="4"/>
  <c r="M8" i="4"/>
  <c r="L8" i="4"/>
  <c r="H46" i="4"/>
  <c r="H49" i="4" s="1"/>
  <c r="G46" i="4"/>
  <c r="G49" i="4" s="1"/>
  <c r="F46" i="4"/>
  <c r="F49" i="4" s="1"/>
  <c r="G9" i="4"/>
  <c r="J46" i="4"/>
  <c r="J49" i="4" s="1"/>
  <c r="I46" i="4"/>
  <c r="I49" i="4" s="1"/>
  <c r="I14" i="4"/>
  <c r="I13" i="4"/>
  <c r="F13" i="4"/>
  <c r="K8" i="4"/>
  <c r="K10" i="4" s="1"/>
  <c r="I8" i="4"/>
  <c r="I9" i="4"/>
  <c r="H8" i="4"/>
  <c r="H9" i="4"/>
  <c r="J11" i="4"/>
  <c r="J8" i="4"/>
  <c r="G8" i="4"/>
  <c r="F9" i="4"/>
  <c r="D7" i="4"/>
  <c r="D46" i="4" s="1"/>
  <c r="D49" i="4" s="1"/>
  <c r="C7" i="4"/>
  <c r="C46" i="4" s="1"/>
  <c r="C49" i="4" s="1"/>
  <c r="G16" i="4" l="1"/>
  <c r="F8" i="4"/>
  <c r="N8" i="4"/>
  <c r="E8" i="4"/>
  <c r="E46" i="4"/>
  <c r="E49" i="4" s="1"/>
  <c r="G13" i="4"/>
  <c r="E9" i="4"/>
  <c r="H13" i="4"/>
  <c r="N9" i="4"/>
  <c r="O8" i="4"/>
  <c r="I19" i="4"/>
  <c r="I16" i="4"/>
  <c r="H19" i="4"/>
  <c r="H16" i="4"/>
  <c r="J14" i="4"/>
  <c r="J13" i="4"/>
  <c r="L10" i="4"/>
  <c r="K11" i="4"/>
  <c r="E14" i="4"/>
  <c r="E13" i="4"/>
  <c r="F16" i="4"/>
  <c r="F19" i="4"/>
  <c r="C9" i="4"/>
  <c r="C11" i="4"/>
  <c r="D11" i="4"/>
  <c r="D8" i="4"/>
  <c r="D9" i="4"/>
  <c r="J16" i="4" l="1"/>
  <c r="J19" i="4"/>
  <c r="D13" i="4"/>
  <c r="D14" i="4"/>
  <c r="C13" i="4"/>
  <c r="C14" i="4"/>
  <c r="E16" i="4"/>
  <c r="E19" i="4"/>
  <c r="M10" i="4"/>
  <c r="L11" i="4"/>
  <c r="D19" i="4" l="1"/>
  <c r="D16" i="4"/>
  <c r="M11" i="4"/>
  <c r="N10" i="4"/>
  <c r="C16" i="4"/>
  <c r="C19" i="4"/>
  <c r="N11" i="4" l="1"/>
  <c r="O10" i="4"/>
  <c r="O11" i="4" s="1"/>
  <c r="O46" i="4" l="1"/>
  <c r="O3" i="3"/>
  <c r="O10" i="3" s="1"/>
  <c r="O5" i="3"/>
  <c r="O6" i="3"/>
  <c r="O8" i="3"/>
  <c r="O9" i="3"/>
  <c r="O11" i="3"/>
  <c r="O12" i="3"/>
  <c r="O17" i="3"/>
  <c r="O18" i="3"/>
  <c r="O216" i="3"/>
  <c r="O207" i="3"/>
  <c r="O203" i="3"/>
  <c r="O197" i="3"/>
  <c r="O195" i="3" s="1"/>
  <c r="O194" i="3"/>
  <c r="O192" i="3"/>
  <c r="O193" i="3" s="1"/>
  <c r="O188" i="3"/>
  <c r="O184" i="3"/>
  <c r="O182" i="3" s="1"/>
  <c r="O183" i="3" s="1"/>
  <c r="O180" i="3"/>
  <c r="O166" i="3"/>
  <c r="O170" i="3" s="1"/>
  <c r="O171" i="3" s="1"/>
  <c r="O168" i="3"/>
  <c r="O169" i="3"/>
  <c r="O173" i="3"/>
  <c r="O174" i="3" s="1"/>
  <c r="O175" i="3"/>
  <c r="O176" i="3"/>
  <c r="O177" i="3" s="1"/>
  <c r="O178" i="3"/>
  <c r="O163" i="3"/>
  <c r="O164" i="3"/>
  <c r="O165" i="3"/>
  <c r="O159" i="3"/>
  <c r="O160" i="3"/>
  <c r="O162" i="3"/>
  <c r="O155" i="3"/>
  <c r="O156" i="3"/>
  <c r="O158" i="3"/>
  <c r="O151" i="3"/>
  <c r="O152" i="3"/>
  <c r="O154" i="3"/>
  <c r="O147" i="3"/>
  <c r="O148" i="3"/>
  <c r="O150" i="3"/>
  <c r="O131" i="3"/>
  <c r="O135" i="3" s="1"/>
  <c r="O136" i="3" s="1"/>
  <c r="O133" i="3"/>
  <c r="O134" i="3"/>
  <c r="O138" i="3"/>
  <c r="O139" i="3" s="1"/>
  <c r="O140" i="3"/>
  <c r="O141" i="3"/>
  <c r="O142" i="3"/>
  <c r="O143" i="3"/>
  <c r="O128" i="3"/>
  <c r="O129" i="3" s="1"/>
  <c r="O130" i="3"/>
  <c r="O124" i="3"/>
  <c r="O125" i="3"/>
  <c r="O127" i="3"/>
  <c r="L120" i="3"/>
  <c r="M120" i="3" s="1"/>
  <c r="N120" i="3" s="1"/>
  <c r="O120" i="3" s="1"/>
  <c r="L121" i="3"/>
  <c r="M121" i="3"/>
  <c r="N121" i="3"/>
  <c r="O121" i="3"/>
  <c r="O123" i="3"/>
  <c r="L116" i="3"/>
  <c r="M116" i="3" s="1"/>
  <c r="N116" i="3" s="1"/>
  <c r="O116" i="3" s="1"/>
  <c r="O117" i="3"/>
  <c r="O119" i="3"/>
  <c r="O101" i="3"/>
  <c r="O104" i="3"/>
  <c r="O105" i="3" s="1"/>
  <c r="O106" i="3"/>
  <c r="O107" i="3"/>
  <c r="O108" i="3" s="1"/>
  <c r="O109" i="3"/>
  <c r="O110" i="3"/>
  <c r="O111" i="3" s="1"/>
  <c r="O112" i="3"/>
  <c r="O97" i="3"/>
  <c r="O98" i="3"/>
  <c r="L102" i="3"/>
  <c r="M102" i="3"/>
  <c r="N102" i="3"/>
  <c r="L103" i="3"/>
  <c r="M103" i="3" s="1"/>
  <c r="N103" i="3" s="1"/>
  <c r="O103" i="3" s="1"/>
  <c r="O99" i="3"/>
  <c r="M93" i="3"/>
  <c r="N93" i="3" s="1"/>
  <c r="O93" i="3" s="1"/>
  <c r="L94" i="3"/>
  <c r="M94" i="3"/>
  <c r="N94" i="3"/>
  <c r="O94" i="3"/>
  <c r="K94" i="3"/>
  <c r="O96" i="3"/>
  <c r="O89" i="3"/>
  <c r="O90" i="3"/>
  <c r="O92" i="3"/>
  <c r="L85" i="3"/>
  <c r="M85" i="3" s="1"/>
  <c r="N85" i="3" s="1"/>
  <c r="O85" i="3" s="1"/>
  <c r="O86" i="3"/>
  <c r="O88" i="3"/>
  <c r="O71" i="3"/>
  <c r="O72" i="3"/>
  <c r="O69" i="3" s="1"/>
  <c r="O73" i="3" s="1"/>
  <c r="O76" i="3"/>
  <c r="O77" i="3" s="1"/>
  <c r="O81" i="3"/>
  <c r="O79" i="3"/>
  <c r="O78" i="3"/>
  <c r="O67" i="3"/>
  <c r="O66" i="3"/>
  <c r="O68" i="3"/>
  <c r="O63" i="3"/>
  <c r="O62" i="3" s="1"/>
  <c r="O65" i="3"/>
  <c r="O61" i="3"/>
  <c r="O59" i="3"/>
  <c r="O58" i="3" s="1"/>
  <c r="O55" i="3"/>
  <c r="O57" i="3"/>
  <c r="L58" i="3"/>
  <c r="M58" i="3"/>
  <c r="N58" i="3"/>
  <c r="L54" i="3"/>
  <c r="M54" i="3" s="1"/>
  <c r="N54" i="3" s="1"/>
  <c r="L37" i="3"/>
  <c r="M37" i="3"/>
  <c r="N37" i="3"/>
  <c r="N35" i="3" s="1"/>
  <c r="O37" i="3"/>
  <c r="O35" i="3" s="1"/>
  <c r="K37" i="3"/>
  <c r="O39" i="3"/>
  <c r="O46" i="3"/>
  <c r="O45" i="3"/>
  <c r="O47" i="3"/>
  <c r="O48" i="3"/>
  <c r="O38" i="3" s="1"/>
  <c r="O40" i="3" s="1"/>
  <c r="O50" i="3"/>
  <c r="K50" i="3"/>
  <c r="L50" i="3" s="1"/>
  <c r="M50" i="3" s="1"/>
  <c r="N50" i="3" s="1"/>
  <c r="M41" i="3"/>
  <c r="N41" i="3" s="1"/>
  <c r="O41" i="3" s="1"/>
  <c r="L35" i="3"/>
  <c r="L42" i="3" s="1"/>
  <c r="L44" i="3" s="1"/>
  <c r="M35" i="3"/>
  <c r="M36" i="3" s="1"/>
  <c r="O34" i="3"/>
  <c r="O32" i="3" s="1"/>
  <c r="O30" i="3"/>
  <c r="O28" i="3" s="1"/>
  <c r="L31" i="3"/>
  <c r="M31" i="3" s="1"/>
  <c r="N31" i="3" s="1"/>
  <c r="L27" i="3"/>
  <c r="L28" i="3"/>
  <c r="M28" i="3"/>
  <c r="N28" i="3"/>
  <c r="O4" i="3" l="1"/>
  <c r="O13" i="3"/>
  <c r="O19" i="3"/>
  <c r="O7" i="3"/>
  <c r="O185" i="3"/>
  <c r="O196" i="3"/>
  <c r="O186" i="3"/>
  <c r="O189" i="3"/>
  <c r="O187" i="3"/>
  <c r="O167" i="3"/>
  <c r="O172" i="3"/>
  <c r="O145" i="3"/>
  <c r="O132" i="3"/>
  <c r="O137" i="3"/>
  <c r="O114" i="3"/>
  <c r="O100" i="3"/>
  <c r="O102" i="3" s="1"/>
  <c r="O83" i="3"/>
  <c r="O80" i="3"/>
  <c r="O70" i="3"/>
  <c r="O54" i="3"/>
  <c r="O52" i="3" s="1"/>
  <c r="O42" i="3"/>
  <c r="O36" i="3"/>
  <c r="N42" i="3"/>
  <c r="N36" i="3"/>
  <c r="M42" i="3"/>
  <c r="O31" i="3"/>
  <c r="M27" i="3"/>
  <c r="O191" i="3" l="1"/>
  <c r="O190" i="3"/>
  <c r="O74" i="3"/>
  <c r="O75" i="3"/>
  <c r="M43" i="3"/>
  <c r="M44" i="3"/>
  <c r="N43" i="3"/>
  <c r="N44" i="3"/>
  <c r="O44" i="3"/>
  <c r="O43" i="3"/>
  <c r="N27" i="3"/>
  <c r="O27" i="3" l="1"/>
  <c r="O21" i="3" s="1"/>
  <c r="O22" i="3" s="1"/>
  <c r="L23" i="3" l="1"/>
  <c r="M23" i="3" s="1"/>
  <c r="N23" i="3" s="1"/>
  <c r="O23" i="3" s="1"/>
  <c r="O24" i="3"/>
  <c r="O26" i="3"/>
  <c r="C18" i="5"/>
  <c r="C19" i="5"/>
  <c r="C20" i="5"/>
  <c r="C21" i="5"/>
  <c r="C22" i="5"/>
  <c r="C23" i="5"/>
  <c r="C24" i="5"/>
  <c r="C25" i="5"/>
  <c r="C17" i="5"/>
  <c r="C14" i="7"/>
  <c r="C15" i="7"/>
  <c r="C13" i="7"/>
  <c r="C12" i="7"/>
  <c r="C11" i="7"/>
  <c r="E13" i="7"/>
  <c r="E15" i="7"/>
  <c r="D14" i="7"/>
  <c r="E11" i="7"/>
  <c r="D15" i="7"/>
  <c r="E14" i="7"/>
  <c r="D12" i="7"/>
  <c r="D13" i="7"/>
  <c r="D11" i="7"/>
  <c r="E12" i="7"/>
  <c r="C6" i="5" l="1"/>
  <c r="C7" i="5"/>
  <c r="C8" i="5"/>
  <c r="C9" i="5"/>
  <c r="C10" i="5"/>
  <c r="C11" i="5"/>
  <c r="C12" i="5"/>
  <c r="C5" i="5"/>
  <c r="C4" i="5"/>
  <c r="J67" i="4"/>
  <c r="J65" i="4"/>
  <c r="J63" i="4"/>
  <c r="J62" i="4"/>
  <c r="J61" i="4"/>
  <c r="J59" i="4"/>
  <c r="J57" i="4"/>
  <c r="J58" i="4" s="1"/>
  <c r="J42" i="4"/>
  <c r="J41" i="4"/>
  <c r="J40" i="4"/>
  <c r="J39" i="4"/>
  <c r="J38" i="4"/>
  <c r="J37" i="4"/>
  <c r="J36" i="4"/>
  <c r="J35" i="4"/>
  <c r="J34" i="4"/>
  <c r="J33" i="4"/>
  <c r="J32" i="4"/>
  <c r="J30" i="4"/>
  <c r="J29" i="4"/>
  <c r="J28" i="4"/>
  <c r="J27" i="4"/>
  <c r="J26" i="4"/>
  <c r="J25" i="4"/>
  <c r="K30" i="3"/>
  <c r="D26" i="3"/>
  <c r="E26" i="3"/>
  <c r="F26" i="3"/>
  <c r="G26" i="3"/>
  <c r="H26" i="3"/>
  <c r="I26" i="3"/>
  <c r="J26" i="3"/>
  <c r="D203" i="1"/>
  <c r="E203" i="1"/>
  <c r="F203" i="1"/>
  <c r="G203" i="1"/>
  <c r="H203" i="1"/>
  <c r="I203" i="1"/>
  <c r="J203" i="1"/>
  <c r="B202" i="1"/>
  <c r="B203" i="1"/>
  <c r="C203" i="1"/>
  <c r="D196" i="1"/>
  <c r="E196" i="1"/>
  <c r="F196" i="1"/>
  <c r="G196" i="1"/>
  <c r="H196" i="1"/>
  <c r="I196" i="1"/>
  <c r="J196" i="1"/>
  <c r="D197" i="1"/>
  <c r="E197" i="1"/>
  <c r="F197" i="1"/>
  <c r="G197" i="1"/>
  <c r="H197" i="1"/>
  <c r="I197" i="1"/>
  <c r="J197" i="1"/>
  <c r="D198" i="1"/>
  <c r="E198" i="1"/>
  <c r="F198" i="1"/>
  <c r="G198" i="1"/>
  <c r="H198" i="1"/>
  <c r="I198" i="1"/>
  <c r="J198" i="1"/>
  <c r="J149" i="3" s="1"/>
  <c r="D199" i="1"/>
  <c r="E199" i="1"/>
  <c r="F199" i="1"/>
  <c r="G199" i="1"/>
  <c r="H199" i="1"/>
  <c r="I199" i="1"/>
  <c r="J199" i="1"/>
  <c r="D200" i="1"/>
  <c r="E200" i="1"/>
  <c r="F200" i="1"/>
  <c r="G200" i="1"/>
  <c r="H200" i="1"/>
  <c r="I200" i="1"/>
  <c r="J200" i="1"/>
  <c r="J157" i="3" s="1"/>
  <c r="D201" i="1"/>
  <c r="E201" i="1"/>
  <c r="F201" i="1"/>
  <c r="G201" i="1"/>
  <c r="H201" i="1"/>
  <c r="I201" i="1"/>
  <c r="J201" i="1"/>
  <c r="D202" i="1"/>
  <c r="E202" i="1"/>
  <c r="F202" i="1"/>
  <c r="G202" i="1"/>
  <c r="H202" i="1"/>
  <c r="I202" i="1"/>
  <c r="J202" i="1"/>
  <c r="B198" i="1"/>
  <c r="B199" i="1"/>
  <c r="B200" i="1"/>
  <c r="B201" i="1"/>
  <c r="C198" i="1"/>
  <c r="C199" i="1"/>
  <c r="C200" i="1"/>
  <c r="C201" i="1"/>
  <c r="C202" i="1"/>
  <c r="B196" i="1"/>
  <c r="B197" i="1"/>
  <c r="C196" i="1"/>
  <c r="C197" i="1"/>
  <c r="D179" i="1"/>
  <c r="E179" i="1"/>
  <c r="F179" i="1"/>
  <c r="G179" i="1"/>
  <c r="H179" i="1"/>
  <c r="I179" i="1"/>
  <c r="J179" i="1"/>
  <c r="D180" i="1"/>
  <c r="E180" i="1"/>
  <c r="F180" i="1"/>
  <c r="G180" i="1"/>
  <c r="H180" i="1"/>
  <c r="I180" i="1"/>
  <c r="J180" i="1"/>
  <c r="D181" i="1"/>
  <c r="E181" i="1"/>
  <c r="F181" i="1"/>
  <c r="G181" i="1"/>
  <c r="H181" i="1"/>
  <c r="I181" i="1"/>
  <c r="J181" i="1"/>
  <c r="D182" i="1"/>
  <c r="E182" i="1"/>
  <c r="F182" i="1"/>
  <c r="G182" i="1"/>
  <c r="H182" i="1"/>
  <c r="I182" i="1"/>
  <c r="J182" i="1"/>
  <c r="D183" i="1"/>
  <c r="E183" i="1"/>
  <c r="F183" i="1"/>
  <c r="G183" i="1"/>
  <c r="H183" i="1"/>
  <c r="I183" i="1"/>
  <c r="J183" i="1"/>
  <c r="D184" i="1"/>
  <c r="E184" i="1"/>
  <c r="F184" i="1"/>
  <c r="G184" i="1"/>
  <c r="H184" i="1"/>
  <c r="I184" i="1"/>
  <c r="J184" i="1"/>
  <c r="D185" i="1"/>
  <c r="E185" i="1"/>
  <c r="F185" i="1"/>
  <c r="G185" i="1"/>
  <c r="H185" i="1"/>
  <c r="I185" i="1"/>
  <c r="J185" i="1"/>
  <c r="D186" i="1"/>
  <c r="E186" i="1"/>
  <c r="F186" i="1"/>
  <c r="G186" i="1"/>
  <c r="H186" i="1"/>
  <c r="I186" i="1"/>
  <c r="J186" i="1"/>
  <c r="D187" i="1"/>
  <c r="E187" i="1"/>
  <c r="F187" i="1"/>
  <c r="G187" i="1"/>
  <c r="H187" i="1"/>
  <c r="I187" i="1"/>
  <c r="J187" i="1"/>
  <c r="D188" i="1"/>
  <c r="E188" i="1"/>
  <c r="F188" i="1"/>
  <c r="G188" i="1"/>
  <c r="H188" i="1"/>
  <c r="I188" i="1"/>
  <c r="J188" i="1"/>
  <c r="D189" i="1"/>
  <c r="E189" i="1"/>
  <c r="F189" i="1"/>
  <c r="G189" i="1"/>
  <c r="H189" i="1"/>
  <c r="I189" i="1"/>
  <c r="J189" i="1"/>
  <c r="D190" i="1"/>
  <c r="E190" i="1"/>
  <c r="F190" i="1"/>
  <c r="G190" i="1"/>
  <c r="H190" i="1"/>
  <c r="I190" i="1"/>
  <c r="J190" i="1"/>
  <c r="J95" i="3" s="1"/>
  <c r="D191" i="1"/>
  <c r="E191" i="1"/>
  <c r="F191" i="1"/>
  <c r="G191" i="1"/>
  <c r="H191" i="1"/>
  <c r="I191" i="1"/>
  <c r="J191" i="1"/>
  <c r="D192" i="1"/>
  <c r="E192" i="1"/>
  <c r="F192" i="1"/>
  <c r="G192" i="1"/>
  <c r="H192" i="1"/>
  <c r="I192" i="1"/>
  <c r="J192" i="1"/>
  <c r="D193" i="1"/>
  <c r="E193" i="1"/>
  <c r="F193" i="1"/>
  <c r="G193" i="1"/>
  <c r="H193" i="1"/>
  <c r="I193" i="1"/>
  <c r="J193" i="1"/>
  <c r="D194" i="1"/>
  <c r="E194" i="1"/>
  <c r="F194" i="1"/>
  <c r="G194" i="1"/>
  <c r="H194" i="1"/>
  <c r="I194" i="1"/>
  <c r="J194" i="1"/>
  <c r="D195" i="1"/>
  <c r="E195" i="1"/>
  <c r="F195" i="1"/>
  <c r="G195" i="1"/>
  <c r="H195" i="1"/>
  <c r="I195" i="1"/>
  <c r="J195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83" i="1"/>
  <c r="C181" i="1"/>
  <c r="C182" i="1"/>
  <c r="C180" i="1"/>
  <c r="J25" i="3"/>
  <c r="J33" i="3"/>
  <c r="J87" i="3"/>
  <c r="J122" i="3"/>
  <c r="J123" i="3" s="1"/>
  <c r="J126" i="3"/>
  <c r="J127" i="3" s="1"/>
  <c r="J60" i="3"/>
  <c r="J61" i="3" s="1"/>
  <c r="C179" i="1"/>
  <c r="J3" i="3"/>
  <c r="J4" i="3" s="1"/>
  <c r="J5" i="3"/>
  <c r="J6" i="3" s="1"/>
  <c r="J8" i="3"/>
  <c r="J9" i="3" s="1"/>
  <c r="J11" i="3"/>
  <c r="J12" i="3" s="1"/>
  <c r="J17" i="3"/>
  <c r="J18" i="3" s="1"/>
  <c r="J199" i="3"/>
  <c r="J200" i="3"/>
  <c r="J204" i="3"/>
  <c r="J205" i="3"/>
  <c r="J206" i="3"/>
  <c r="J208" i="3"/>
  <c r="J201" i="3" s="1"/>
  <c r="J209" i="3"/>
  <c r="J211" i="3"/>
  <c r="J214" i="3"/>
  <c r="J215" i="3" s="1"/>
  <c r="J180" i="3"/>
  <c r="J181" i="3"/>
  <c r="J182" i="3"/>
  <c r="J184" i="3" s="1"/>
  <c r="J183" i="3"/>
  <c r="J185" i="3"/>
  <c r="J186" i="3"/>
  <c r="J187" i="3"/>
  <c r="J189" i="3"/>
  <c r="J191" i="3" s="1"/>
  <c r="J190" i="3"/>
  <c r="J192" i="3"/>
  <c r="J193" i="3"/>
  <c r="J194" i="3"/>
  <c r="J195" i="3"/>
  <c r="J196" i="3" s="1"/>
  <c r="J145" i="3"/>
  <c r="J146" i="3"/>
  <c r="J147" i="3"/>
  <c r="J148" i="3" s="1"/>
  <c r="J151" i="3"/>
  <c r="J152" i="3" s="1"/>
  <c r="J153" i="3"/>
  <c r="J155" i="3"/>
  <c r="J156" i="3" s="1"/>
  <c r="J159" i="3"/>
  <c r="J160" i="3" s="1"/>
  <c r="J161" i="3"/>
  <c r="J166" i="3"/>
  <c r="J168" i="3" s="1"/>
  <c r="J167" i="3"/>
  <c r="J170" i="3"/>
  <c r="J172" i="3" s="1"/>
  <c r="J171" i="3"/>
  <c r="J173" i="3"/>
  <c r="J174" i="3" s="1"/>
  <c r="J176" i="3"/>
  <c r="J177" i="3"/>
  <c r="J178" i="3"/>
  <c r="J114" i="3"/>
  <c r="J115" i="3"/>
  <c r="J116" i="3"/>
  <c r="J117" i="3"/>
  <c r="J118" i="3"/>
  <c r="J120" i="3"/>
  <c r="J121" i="3"/>
  <c r="J124" i="3"/>
  <c r="J125" i="3"/>
  <c r="J131" i="3"/>
  <c r="J132" i="3"/>
  <c r="J133" i="3"/>
  <c r="J135" i="3"/>
  <c r="J136" i="3" s="1"/>
  <c r="J138" i="3"/>
  <c r="J139" i="3"/>
  <c r="J140" i="3"/>
  <c r="J141" i="3"/>
  <c r="J142" i="3" s="1"/>
  <c r="J83" i="3"/>
  <c r="J84" i="3"/>
  <c r="J85" i="3"/>
  <c r="J86" i="3"/>
  <c r="J89" i="3"/>
  <c r="J90" i="3"/>
  <c r="J91" i="3"/>
  <c r="J92" i="3" s="1"/>
  <c r="J93" i="3"/>
  <c r="J94" i="3" s="1"/>
  <c r="J97" i="3"/>
  <c r="J99" i="3" s="1"/>
  <c r="J98" i="3"/>
  <c r="J100" i="3"/>
  <c r="J101" i="3"/>
  <c r="J102" i="3"/>
  <c r="J104" i="3"/>
  <c r="J106" i="3" s="1"/>
  <c r="J105" i="3"/>
  <c r="J107" i="3"/>
  <c r="J108" i="3"/>
  <c r="J109" i="3"/>
  <c r="J110" i="3"/>
  <c r="J111" i="3" s="1"/>
  <c r="J52" i="3"/>
  <c r="J53" i="3"/>
  <c r="J54" i="3"/>
  <c r="J55" i="3"/>
  <c r="J56" i="3"/>
  <c r="J58" i="3"/>
  <c r="J59" i="3"/>
  <c r="J62" i="3"/>
  <c r="J63" i="3" s="1"/>
  <c r="J64" i="3"/>
  <c r="J69" i="3"/>
  <c r="J70" i="3"/>
  <c r="J71" i="3"/>
  <c r="J73" i="3"/>
  <c r="J75" i="3" s="1"/>
  <c r="J74" i="3"/>
  <c r="J76" i="3"/>
  <c r="J77" i="3"/>
  <c r="J78" i="3"/>
  <c r="J79" i="3"/>
  <c r="J80" i="3" s="1"/>
  <c r="J22" i="3"/>
  <c r="J23" i="3"/>
  <c r="J24" i="3"/>
  <c r="J27" i="3"/>
  <c r="J28" i="3" s="1"/>
  <c r="J29" i="3"/>
  <c r="J31" i="3"/>
  <c r="J32" i="3" s="1"/>
  <c r="J38" i="3"/>
  <c r="J39" i="3"/>
  <c r="J40" i="3"/>
  <c r="J42" i="3"/>
  <c r="J35" i="3" s="1"/>
  <c r="J43" i="3"/>
  <c r="J44" i="3"/>
  <c r="J45" i="3"/>
  <c r="J46" i="3"/>
  <c r="J47" i="3"/>
  <c r="J48" i="3"/>
  <c r="J50" i="3" s="1"/>
  <c r="J49" i="3"/>
  <c r="I37" i="3"/>
  <c r="I36" i="3"/>
  <c r="J21" i="3"/>
  <c r="J143" i="1"/>
  <c r="J164" i="1"/>
  <c r="I132" i="1"/>
  <c r="J132" i="1"/>
  <c r="J119" i="1"/>
  <c r="J172" i="1"/>
  <c r="J175" i="1" s="1"/>
  <c r="J176" i="1" s="1"/>
  <c r="J161" i="1"/>
  <c r="J150" i="1"/>
  <c r="J153" i="1" s="1"/>
  <c r="J154" i="1" s="1"/>
  <c r="J139" i="1"/>
  <c r="J142" i="1" s="1"/>
  <c r="J125" i="1"/>
  <c r="J115" i="1"/>
  <c r="J111" i="1"/>
  <c r="J107" i="1"/>
  <c r="J97" i="1"/>
  <c r="J96" i="1"/>
  <c r="J94" i="1"/>
  <c r="J92" i="1"/>
  <c r="J83" i="1"/>
  <c r="J76" i="1"/>
  <c r="J64" i="1"/>
  <c r="J60" i="1"/>
  <c r="J20" i="1"/>
  <c r="J7" i="1"/>
  <c r="J4" i="1"/>
  <c r="J10" i="1" s="1"/>
  <c r="J12" i="1" s="1"/>
  <c r="C11" i="6"/>
  <c r="C12" i="6"/>
  <c r="C13" i="6"/>
  <c r="C14" i="6"/>
  <c r="C15" i="6"/>
  <c r="J31" i="4" l="1"/>
  <c r="J64" i="4"/>
  <c r="J14" i="3"/>
  <c r="J213" i="3"/>
  <c r="J150" i="3"/>
  <c r="J158" i="3"/>
  <c r="J162" i="3"/>
  <c r="J154" i="3"/>
  <c r="J34" i="3"/>
  <c r="J30" i="3"/>
  <c r="J119" i="3"/>
  <c r="J88" i="3"/>
  <c r="J57" i="3"/>
  <c r="J96" i="3"/>
  <c r="J65" i="3"/>
  <c r="J13" i="3"/>
  <c r="J10" i="3"/>
  <c r="J19" i="3"/>
  <c r="J7" i="3"/>
  <c r="J202" i="3"/>
  <c r="J203" i="3"/>
  <c r="J210" i="3"/>
  <c r="J207" i="3"/>
  <c r="J216" i="3"/>
  <c r="J188" i="3"/>
  <c r="J197" i="3"/>
  <c r="J169" i="3"/>
  <c r="J175" i="3"/>
  <c r="J163" i="3"/>
  <c r="J128" i="3"/>
  <c r="J137" i="3"/>
  <c r="J134" i="3"/>
  <c r="J143" i="3"/>
  <c r="J103" i="3"/>
  <c r="J112" i="3"/>
  <c r="J66" i="3"/>
  <c r="J81" i="3"/>
  <c r="J72" i="3"/>
  <c r="J36" i="3"/>
  <c r="J37" i="3"/>
  <c r="J41" i="3"/>
  <c r="J124" i="1"/>
  <c r="J131" i="1" s="1"/>
  <c r="J58" i="1"/>
  <c r="L58" i="1"/>
  <c r="L59" i="1" s="1"/>
  <c r="J45" i="1"/>
  <c r="L45" i="1"/>
  <c r="J30" i="1"/>
  <c r="J36" i="1" s="1"/>
  <c r="L30" i="1"/>
  <c r="L36" i="1" s="1"/>
  <c r="C86" i="4"/>
  <c r="D86" i="4"/>
  <c r="E86" i="4"/>
  <c r="F86" i="4"/>
  <c r="G86" i="4"/>
  <c r="H86" i="4"/>
  <c r="I86" i="4"/>
  <c r="B86" i="4"/>
  <c r="B22" i="4"/>
  <c r="C85" i="4"/>
  <c r="D85" i="4"/>
  <c r="E85" i="4"/>
  <c r="F85" i="4"/>
  <c r="G85" i="4"/>
  <c r="H85" i="4"/>
  <c r="I85" i="4"/>
  <c r="B85" i="4"/>
  <c r="C77" i="4"/>
  <c r="D77" i="4"/>
  <c r="E77" i="4"/>
  <c r="F77" i="4"/>
  <c r="G77" i="4"/>
  <c r="H77" i="4"/>
  <c r="I77" i="4"/>
  <c r="J88" i="4" s="1"/>
  <c r="B77" i="4"/>
  <c r="E13" i="6"/>
  <c r="D13" i="6"/>
  <c r="D12" i="6"/>
  <c r="D11" i="6"/>
  <c r="E11" i="6"/>
  <c r="D15" i="6"/>
  <c r="D14" i="6"/>
  <c r="E12" i="6"/>
  <c r="E15" i="6"/>
  <c r="E14" i="6"/>
  <c r="J52" i="4" l="1"/>
  <c r="J16" i="3"/>
  <c r="J165" i="3"/>
  <c r="J164" i="3"/>
  <c r="J129" i="3"/>
  <c r="J130" i="3"/>
  <c r="J68" i="3"/>
  <c r="J67" i="3"/>
  <c r="J59" i="1"/>
  <c r="E88" i="4"/>
  <c r="C88" i="4"/>
  <c r="D88" i="4"/>
  <c r="B88" i="4"/>
  <c r="I88" i="4"/>
  <c r="H88" i="4"/>
  <c r="G88" i="4"/>
  <c r="F88" i="4"/>
  <c r="D84" i="4"/>
  <c r="H84" i="4"/>
  <c r="C84" i="4"/>
  <c r="G84" i="4"/>
  <c r="F84" i="4"/>
  <c r="B84" i="4"/>
  <c r="E84" i="4"/>
  <c r="I84" i="4"/>
  <c r="X32" i="1"/>
  <c r="J53" i="4" l="1"/>
  <c r="D111" i="4"/>
  <c r="E111" i="4"/>
  <c r="E112" i="4" s="1"/>
  <c r="F111" i="4"/>
  <c r="F112" i="4" s="1"/>
  <c r="G111" i="4"/>
  <c r="G112" i="4" s="1"/>
  <c r="H111" i="4"/>
  <c r="H112" i="4" s="1"/>
  <c r="I111" i="4"/>
  <c r="J111" i="4"/>
  <c r="C111" i="4"/>
  <c r="C112" i="4" s="1"/>
  <c r="D109" i="4"/>
  <c r="E109" i="4"/>
  <c r="F109" i="4"/>
  <c r="G109" i="4"/>
  <c r="H109" i="4"/>
  <c r="I109" i="4"/>
  <c r="J109" i="4"/>
  <c r="K110" i="4" s="1"/>
  <c r="C109" i="4"/>
  <c r="C110" i="4" s="1"/>
  <c r="K112" i="4" l="1"/>
  <c r="J112" i="4"/>
  <c r="K113" i="4"/>
  <c r="I112" i="4"/>
  <c r="C113" i="4"/>
  <c r="D112" i="4"/>
  <c r="J54" i="4"/>
  <c r="J55" i="4" s="1"/>
  <c r="J66" i="4" s="1"/>
  <c r="J68" i="4" s="1"/>
  <c r="H110" i="4"/>
  <c r="H113" i="4" s="1"/>
  <c r="J110" i="4"/>
  <c r="J113" i="4" s="1"/>
  <c r="D110" i="4"/>
  <c r="D113" i="4" s="1"/>
  <c r="I110" i="4"/>
  <c r="G110" i="4"/>
  <c r="G113" i="4" s="1"/>
  <c r="F110" i="4"/>
  <c r="F113" i="4" s="1"/>
  <c r="E110" i="4"/>
  <c r="E113" i="4" s="1"/>
  <c r="E103" i="4"/>
  <c r="F103" i="4"/>
  <c r="F104" i="4" s="1"/>
  <c r="G103" i="4"/>
  <c r="G104" i="4" s="1"/>
  <c r="H103" i="4"/>
  <c r="I103" i="4"/>
  <c r="I104" i="4" s="1"/>
  <c r="J103" i="4"/>
  <c r="C103" i="4"/>
  <c r="C104" i="4" s="1"/>
  <c r="D103" i="4"/>
  <c r="D104" i="4" s="1"/>
  <c r="E101" i="4"/>
  <c r="F101" i="4"/>
  <c r="G101" i="4"/>
  <c r="H101" i="4"/>
  <c r="I101" i="4"/>
  <c r="J101" i="4"/>
  <c r="K102" i="4" s="1"/>
  <c r="C101" i="4"/>
  <c r="D101" i="4"/>
  <c r="B98" i="4"/>
  <c r="E96" i="4"/>
  <c r="E97" i="4" s="1"/>
  <c r="F96" i="4"/>
  <c r="G96" i="4"/>
  <c r="H96" i="4"/>
  <c r="I96" i="4"/>
  <c r="I97" i="4" s="1"/>
  <c r="J96" i="4"/>
  <c r="K97" i="4" s="1"/>
  <c r="C96" i="4"/>
  <c r="C97" i="4" s="1"/>
  <c r="D96" i="4"/>
  <c r="E94" i="4"/>
  <c r="F94" i="4"/>
  <c r="G94" i="4"/>
  <c r="H94" i="4"/>
  <c r="I94" i="4"/>
  <c r="J94" i="4"/>
  <c r="K95" i="4" s="1"/>
  <c r="C94" i="4"/>
  <c r="D94" i="4"/>
  <c r="C92" i="4"/>
  <c r="E92" i="4"/>
  <c r="F92" i="4"/>
  <c r="G92" i="4"/>
  <c r="H92" i="4"/>
  <c r="I92" i="4"/>
  <c r="J92" i="4"/>
  <c r="K93" i="4" s="1"/>
  <c r="D92" i="4"/>
  <c r="K104" i="4" l="1"/>
  <c r="K106" i="4" s="1"/>
  <c r="J104" i="4"/>
  <c r="K99" i="4"/>
  <c r="H104" i="4"/>
  <c r="E104" i="4"/>
  <c r="I113" i="4"/>
  <c r="H97" i="4"/>
  <c r="D97" i="4"/>
  <c r="J97" i="4"/>
  <c r="E95" i="4"/>
  <c r="G97" i="4"/>
  <c r="C95" i="4"/>
  <c r="D95" i="4"/>
  <c r="E98" i="4"/>
  <c r="F93" i="4"/>
  <c r="F97" i="4"/>
  <c r="J95" i="4"/>
  <c r="J98" i="4"/>
  <c r="H98" i="4"/>
  <c r="I93" i="4"/>
  <c r="D98" i="4"/>
  <c r="E93" i="4"/>
  <c r="I95" i="4"/>
  <c r="G95" i="4"/>
  <c r="C98" i="4"/>
  <c r="D93" i="4"/>
  <c r="C93" i="4"/>
  <c r="H95" i="4"/>
  <c r="I98" i="4"/>
  <c r="J93" i="4"/>
  <c r="F95" i="4"/>
  <c r="G98" i="4"/>
  <c r="H93" i="4"/>
  <c r="F98" i="4"/>
  <c r="G93" i="4"/>
  <c r="H102" i="4"/>
  <c r="I102" i="4"/>
  <c r="I106" i="4" s="1"/>
  <c r="D102" i="4"/>
  <c r="D106" i="4" s="1"/>
  <c r="C102" i="4"/>
  <c r="C106" i="4" s="1"/>
  <c r="G102" i="4"/>
  <c r="G106" i="4" s="1"/>
  <c r="F102" i="4"/>
  <c r="F106" i="4" s="1"/>
  <c r="E102" i="4"/>
  <c r="E106" i="4" s="1"/>
  <c r="J102" i="4"/>
  <c r="J106" i="4" s="1"/>
  <c r="C99" i="4" l="1"/>
  <c r="C116" i="4" s="1"/>
  <c r="K116" i="4"/>
  <c r="I99" i="4"/>
  <c r="I116" i="4" s="1"/>
  <c r="E99" i="4"/>
  <c r="E108" i="4" s="1"/>
  <c r="E116" i="4"/>
  <c r="K108" i="4"/>
  <c r="J99" i="4"/>
  <c r="J116" i="4" s="1"/>
  <c r="D99" i="4"/>
  <c r="D116" i="4" s="1"/>
  <c r="J108" i="4"/>
  <c r="F99" i="4"/>
  <c r="F116" i="4" s="1"/>
  <c r="H106" i="4"/>
  <c r="G99" i="4"/>
  <c r="G116" i="4" s="1"/>
  <c r="H99" i="4"/>
  <c r="C108" i="4"/>
  <c r="H116" i="4" l="1"/>
  <c r="I108" i="4"/>
  <c r="G108" i="4"/>
  <c r="H108" i="4"/>
  <c r="D108" i="4"/>
  <c r="F108" i="4"/>
  <c r="C25" i="4"/>
  <c r="D25" i="4"/>
  <c r="E25" i="4"/>
  <c r="F25" i="4"/>
  <c r="G25" i="4"/>
  <c r="H25" i="4"/>
  <c r="I25" i="4"/>
  <c r="B25" i="4"/>
  <c r="B21" i="4"/>
  <c r="B70" i="4" s="1"/>
  <c r="C67" i="4" l="1"/>
  <c r="D67" i="4"/>
  <c r="E67" i="4"/>
  <c r="F67" i="4"/>
  <c r="G67" i="4"/>
  <c r="H67" i="4"/>
  <c r="B67" i="4"/>
  <c r="C65" i="4"/>
  <c r="D65" i="4"/>
  <c r="E65" i="4"/>
  <c r="F65" i="4"/>
  <c r="G65" i="4"/>
  <c r="H65" i="4"/>
  <c r="I65" i="4"/>
  <c r="B65" i="4"/>
  <c r="B48" i="4"/>
  <c r="C42" i="4"/>
  <c r="D42" i="4"/>
  <c r="E42" i="4"/>
  <c r="F42" i="4"/>
  <c r="G42" i="4"/>
  <c r="H42" i="4"/>
  <c r="I42" i="4"/>
  <c r="B42" i="4"/>
  <c r="C39" i="4"/>
  <c r="D39" i="4"/>
  <c r="E39" i="4"/>
  <c r="F39" i="4"/>
  <c r="G39" i="4"/>
  <c r="H39" i="4"/>
  <c r="I39" i="4"/>
  <c r="B39" i="4"/>
  <c r="C35" i="4"/>
  <c r="D35" i="4"/>
  <c r="E35" i="4"/>
  <c r="F35" i="4"/>
  <c r="G35" i="4"/>
  <c r="H35" i="4"/>
  <c r="I35" i="4"/>
  <c r="B35" i="4"/>
  <c r="C32" i="4"/>
  <c r="D32" i="4"/>
  <c r="E32" i="4"/>
  <c r="F32" i="4"/>
  <c r="G32" i="4"/>
  <c r="H32" i="4"/>
  <c r="I32" i="4"/>
  <c r="B32" i="4"/>
  <c r="C59" i="4"/>
  <c r="D59" i="4"/>
  <c r="E59" i="4"/>
  <c r="F59" i="4"/>
  <c r="G59" i="4"/>
  <c r="H59" i="4"/>
  <c r="I59" i="4"/>
  <c r="J60" i="4" s="1"/>
  <c r="B59" i="4"/>
  <c r="C61" i="4"/>
  <c r="D61" i="4"/>
  <c r="E61" i="4"/>
  <c r="F61" i="4"/>
  <c r="G61" i="4"/>
  <c r="H61" i="4"/>
  <c r="I61" i="4"/>
  <c r="B61" i="4"/>
  <c r="C62" i="4"/>
  <c r="D62" i="4"/>
  <c r="E62" i="4"/>
  <c r="F62" i="4"/>
  <c r="G62" i="4"/>
  <c r="H62" i="4"/>
  <c r="I62" i="4"/>
  <c r="B62" i="4"/>
  <c r="C63" i="4"/>
  <c r="D63" i="4"/>
  <c r="E63" i="4"/>
  <c r="F63" i="4"/>
  <c r="G63" i="4"/>
  <c r="H63" i="4"/>
  <c r="I63" i="4"/>
  <c r="B63" i="4"/>
  <c r="B56" i="4"/>
  <c r="C57" i="4"/>
  <c r="D57" i="4"/>
  <c r="E57" i="4"/>
  <c r="F57" i="4"/>
  <c r="G57" i="4"/>
  <c r="H57" i="4"/>
  <c r="I57" i="4"/>
  <c r="B57" i="4"/>
  <c r="B58" i="4" l="1"/>
  <c r="E58" i="4"/>
  <c r="D58" i="4"/>
  <c r="C58" i="4"/>
  <c r="C64" i="4"/>
  <c r="I58" i="4"/>
  <c r="C60" i="4"/>
  <c r="H58" i="4"/>
  <c r="G58" i="4"/>
  <c r="F58" i="4"/>
  <c r="G64" i="4"/>
  <c r="B64" i="4"/>
  <c r="E64" i="4"/>
  <c r="I64" i="4"/>
  <c r="H64" i="4"/>
  <c r="F64" i="4"/>
  <c r="E60" i="4"/>
  <c r="D64" i="4"/>
  <c r="H60" i="4"/>
  <c r="B60" i="4"/>
  <c r="I60" i="4"/>
  <c r="G60" i="4"/>
  <c r="F60" i="4"/>
  <c r="D60" i="4"/>
  <c r="B50" i="4" l="1"/>
  <c r="C41" i="4" l="1"/>
  <c r="D41" i="4"/>
  <c r="E41" i="4"/>
  <c r="F41" i="4"/>
  <c r="G41" i="4"/>
  <c r="H41" i="4"/>
  <c r="I41" i="4"/>
  <c r="B41" i="4"/>
  <c r="C40" i="4"/>
  <c r="D40" i="4"/>
  <c r="E40" i="4"/>
  <c r="F40" i="4"/>
  <c r="G40" i="4"/>
  <c r="H40" i="4"/>
  <c r="I40" i="4"/>
  <c r="B40" i="4"/>
  <c r="C38" i="4"/>
  <c r="D38" i="4"/>
  <c r="E38" i="4"/>
  <c r="F38" i="4"/>
  <c r="G38" i="4"/>
  <c r="H38" i="4"/>
  <c r="I38" i="4"/>
  <c r="B38" i="4"/>
  <c r="C37" i="4"/>
  <c r="D37" i="4"/>
  <c r="E37" i="4"/>
  <c r="F37" i="4"/>
  <c r="G37" i="4"/>
  <c r="H37" i="4"/>
  <c r="I37" i="4"/>
  <c r="B37" i="4"/>
  <c r="C36" i="4"/>
  <c r="D36" i="4"/>
  <c r="E36" i="4"/>
  <c r="F36" i="4"/>
  <c r="G36" i="4"/>
  <c r="H36" i="4"/>
  <c r="I36" i="4"/>
  <c r="B36" i="4"/>
  <c r="C34" i="4"/>
  <c r="D34" i="4"/>
  <c r="E34" i="4"/>
  <c r="F34" i="4"/>
  <c r="G34" i="4"/>
  <c r="H34" i="4"/>
  <c r="I34" i="4"/>
  <c r="B34" i="4"/>
  <c r="C33" i="4"/>
  <c r="D33" i="4"/>
  <c r="E33" i="4"/>
  <c r="F33" i="4"/>
  <c r="G33" i="4"/>
  <c r="H33" i="4"/>
  <c r="I33" i="4"/>
  <c r="B33" i="4"/>
  <c r="C30" i="4"/>
  <c r="D30" i="4"/>
  <c r="E30" i="4"/>
  <c r="F30" i="4"/>
  <c r="G30" i="4"/>
  <c r="H30" i="4"/>
  <c r="I30" i="4"/>
  <c r="B30" i="4"/>
  <c r="C29" i="4"/>
  <c r="D29" i="4"/>
  <c r="E29" i="4"/>
  <c r="F29" i="4"/>
  <c r="G29" i="4"/>
  <c r="H29" i="4"/>
  <c r="I29" i="4"/>
  <c r="B29" i="4"/>
  <c r="C28" i="4"/>
  <c r="D28" i="4"/>
  <c r="E28" i="4"/>
  <c r="F28" i="4"/>
  <c r="G28" i="4"/>
  <c r="H28" i="4"/>
  <c r="I28" i="4"/>
  <c r="B28" i="4"/>
  <c r="C27" i="4"/>
  <c r="D27" i="4"/>
  <c r="E27" i="4"/>
  <c r="F27" i="4"/>
  <c r="G27" i="4"/>
  <c r="H27" i="4"/>
  <c r="I27" i="4"/>
  <c r="B27" i="4"/>
  <c r="C26" i="4"/>
  <c r="D26" i="4"/>
  <c r="E26" i="4"/>
  <c r="F26" i="4"/>
  <c r="G26" i="4"/>
  <c r="H26" i="4"/>
  <c r="I26" i="4"/>
  <c r="B26" i="4"/>
  <c r="I31" i="4" l="1"/>
  <c r="H31" i="4"/>
  <c r="G31" i="4"/>
  <c r="F31" i="4"/>
  <c r="E31" i="4"/>
  <c r="D31" i="4"/>
  <c r="C31" i="4"/>
  <c r="B43" i="4"/>
  <c r="H43" i="4"/>
  <c r="G43" i="4"/>
  <c r="I43" i="4"/>
  <c r="F43" i="4"/>
  <c r="E43" i="4"/>
  <c r="D43" i="4"/>
  <c r="C43" i="4"/>
  <c r="B31" i="4"/>
  <c r="C44" i="4" l="1"/>
  <c r="D44" i="4"/>
  <c r="E44" i="4"/>
  <c r="G44" i="4"/>
  <c r="F44" i="4"/>
  <c r="H44" i="4"/>
  <c r="I44" i="4"/>
  <c r="B44" i="4"/>
  <c r="B15" i="4"/>
  <c r="B17" i="4" s="1"/>
  <c r="B12" i="4"/>
  <c r="B10" i="4"/>
  <c r="K127" i="3"/>
  <c r="L127" i="3" s="1"/>
  <c r="M127" i="3" s="1"/>
  <c r="N127" i="3" s="1"/>
  <c r="K123" i="3"/>
  <c r="L123" i="3" s="1"/>
  <c r="M123" i="3" s="1"/>
  <c r="K119" i="3"/>
  <c r="L119" i="3" s="1"/>
  <c r="M119" i="3" s="1"/>
  <c r="N119" i="3" s="1"/>
  <c r="K96" i="3"/>
  <c r="L96" i="3" s="1"/>
  <c r="M96" i="3" s="1"/>
  <c r="N96" i="3" s="1"/>
  <c r="K92" i="3"/>
  <c r="L92" i="3" s="1"/>
  <c r="M92" i="3" s="1"/>
  <c r="N92" i="3" s="1"/>
  <c r="K88" i="3"/>
  <c r="L88" i="3" s="1"/>
  <c r="M88" i="3" s="1"/>
  <c r="N88" i="3" s="1"/>
  <c r="K65" i="3"/>
  <c r="L65" i="3" s="1"/>
  <c r="K61" i="3"/>
  <c r="L61" i="3" s="1"/>
  <c r="M61" i="3" s="1"/>
  <c r="N61" i="3" s="1"/>
  <c r="K57" i="3"/>
  <c r="L57" i="3" s="1"/>
  <c r="M57" i="3" s="1"/>
  <c r="N57" i="3" s="1"/>
  <c r="K34" i="3"/>
  <c r="L34" i="3" s="1"/>
  <c r="M34" i="3" s="1"/>
  <c r="N34" i="3" s="1"/>
  <c r="L30" i="3"/>
  <c r="K26" i="3"/>
  <c r="L26" i="3" s="1"/>
  <c r="M26" i="3" s="1"/>
  <c r="N26" i="3" s="1"/>
  <c r="B18" i="4" l="1"/>
  <c r="C18" i="4"/>
  <c r="L63" i="3"/>
  <c r="K24" i="3"/>
  <c r="K18" i="4"/>
  <c r="L18" i="4" s="1"/>
  <c r="M18" i="4" s="1"/>
  <c r="N18" i="4" s="1"/>
  <c r="O18" i="4" s="1"/>
  <c r="K15" i="4"/>
  <c r="L15" i="4" s="1"/>
  <c r="M15" i="4" s="1"/>
  <c r="N15" i="4" s="1"/>
  <c r="O15" i="4" s="1"/>
  <c r="K121" i="3"/>
  <c r="N123" i="3"/>
  <c r="M86" i="3"/>
  <c r="L86" i="3"/>
  <c r="N86" i="3"/>
  <c r="K86" i="3"/>
  <c r="M65" i="3"/>
  <c r="N65" i="3" s="1"/>
  <c r="K63" i="3"/>
  <c r="M63" i="3"/>
  <c r="N63" i="3"/>
  <c r="L59" i="3"/>
  <c r="K59" i="3"/>
  <c r="N55" i="3"/>
  <c r="M55" i="3"/>
  <c r="L55" i="3"/>
  <c r="K55" i="3"/>
  <c r="N32" i="3"/>
  <c r="M32" i="3"/>
  <c r="L32" i="3"/>
  <c r="K32" i="3"/>
  <c r="K28" i="3"/>
  <c r="M30" i="3"/>
  <c r="N24" i="3"/>
  <c r="L24" i="3"/>
  <c r="M24" i="3"/>
  <c r="N59" i="3" l="1"/>
  <c r="M59" i="3"/>
  <c r="N30" i="3"/>
  <c r="H1" i="4" l="1"/>
  <c r="G1" i="4" s="1"/>
  <c r="F1" i="4" s="1"/>
  <c r="E1" i="4" s="1"/>
  <c r="D1" i="4" s="1"/>
  <c r="C1" i="4" s="1"/>
  <c r="B1" i="4" s="1"/>
  <c r="K90" i="3"/>
  <c r="L90" i="3"/>
  <c r="M90" i="3"/>
  <c r="N90" i="3"/>
  <c r="K117" i="3"/>
  <c r="L117" i="3"/>
  <c r="M117" i="3"/>
  <c r="N117" i="3"/>
  <c r="C62" i="3"/>
  <c r="D62" i="3"/>
  <c r="E62" i="3"/>
  <c r="F62" i="3"/>
  <c r="G62" i="3"/>
  <c r="H62" i="3"/>
  <c r="I62" i="3"/>
  <c r="B62" i="3"/>
  <c r="C58" i="3"/>
  <c r="D58" i="3"/>
  <c r="E58" i="3"/>
  <c r="F58" i="3"/>
  <c r="G58" i="3"/>
  <c r="H58" i="3"/>
  <c r="I58" i="3"/>
  <c r="B58" i="3"/>
  <c r="C54" i="3"/>
  <c r="D54" i="3"/>
  <c r="E54" i="3"/>
  <c r="F54" i="3"/>
  <c r="G54" i="3"/>
  <c r="H54" i="3"/>
  <c r="I54" i="3"/>
  <c r="B54" i="3"/>
  <c r="B125" i="1"/>
  <c r="C125" i="1"/>
  <c r="D125" i="1"/>
  <c r="E125" i="1"/>
  <c r="F125" i="1"/>
  <c r="G125" i="1"/>
  <c r="C214" i="3" l="1"/>
  <c r="D214" i="3"/>
  <c r="E214" i="3"/>
  <c r="F214" i="3"/>
  <c r="G214" i="3"/>
  <c r="H214" i="3"/>
  <c r="H216" i="3" s="1"/>
  <c r="I214" i="3"/>
  <c r="B214" i="3"/>
  <c r="C208" i="3"/>
  <c r="D208" i="3"/>
  <c r="E208" i="3"/>
  <c r="F208" i="3"/>
  <c r="G208" i="3"/>
  <c r="H208" i="3"/>
  <c r="I208" i="3"/>
  <c r="B208" i="3"/>
  <c r="F206" i="3"/>
  <c r="C204" i="3"/>
  <c r="C205" i="3" s="1"/>
  <c r="D204" i="3"/>
  <c r="D201" i="3" s="1"/>
  <c r="E204" i="3"/>
  <c r="E207" i="3" s="1"/>
  <c r="F204" i="3"/>
  <c r="F207" i="3" s="1"/>
  <c r="G204" i="3"/>
  <c r="G205" i="3" s="1"/>
  <c r="H204" i="3"/>
  <c r="H206" i="3" s="1"/>
  <c r="I204" i="3"/>
  <c r="I206" i="3" s="1"/>
  <c r="B204" i="3"/>
  <c r="E200" i="3"/>
  <c r="C199" i="3"/>
  <c r="C210" i="3" s="1"/>
  <c r="D199" i="3"/>
  <c r="E199" i="3"/>
  <c r="E216" i="3" s="1"/>
  <c r="F199" i="3"/>
  <c r="F200" i="3" s="1"/>
  <c r="G199" i="3"/>
  <c r="H199" i="3"/>
  <c r="H200" i="3" s="1"/>
  <c r="I199" i="3"/>
  <c r="K199" i="3" s="1"/>
  <c r="L199" i="3" s="1"/>
  <c r="M199" i="3" s="1"/>
  <c r="N199" i="3" s="1"/>
  <c r="O199" i="3" s="1"/>
  <c r="B199" i="3"/>
  <c r="B200" i="3" s="1"/>
  <c r="I215" i="3"/>
  <c r="H207" i="3"/>
  <c r="I197" i="3"/>
  <c r="K197" i="3" s="1"/>
  <c r="L197" i="3" s="1"/>
  <c r="M197" i="3" s="1"/>
  <c r="N197" i="3" s="1"/>
  <c r="I196" i="3"/>
  <c r="C195" i="3"/>
  <c r="D195" i="3"/>
  <c r="D196" i="3" s="1"/>
  <c r="E195" i="3"/>
  <c r="F195" i="3"/>
  <c r="F196" i="3" s="1"/>
  <c r="G195" i="3"/>
  <c r="H195" i="3"/>
  <c r="I195" i="3"/>
  <c r="B195" i="3"/>
  <c r="C196" i="3" s="1"/>
  <c r="C192" i="3"/>
  <c r="D192" i="3"/>
  <c r="D193" i="3" s="1"/>
  <c r="E192" i="3"/>
  <c r="F192" i="3"/>
  <c r="F193" i="3" s="1"/>
  <c r="G192" i="3"/>
  <c r="H192" i="3"/>
  <c r="I192" i="3"/>
  <c r="B192" i="3"/>
  <c r="C189" i="3"/>
  <c r="D189" i="3"/>
  <c r="E189" i="3"/>
  <c r="F189" i="3"/>
  <c r="F190" i="3" s="1"/>
  <c r="G189" i="3"/>
  <c r="H189" i="3"/>
  <c r="H191" i="3" s="1"/>
  <c r="I189" i="3"/>
  <c r="I190" i="3" s="1"/>
  <c r="B189" i="3"/>
  <c r="B190" i="3" s="1"/>
  <c r="C185" i="3"/>
  <c r="D185" i="3"/>
  <c r="E185" i="3"/>
  <c r="F185" i="3"/>
  <c r="G185" i="3"/>
  <c r="G186" i="3" s="1"/>
  <c r="H185" i="3"/>
  <c r="H187" i="3" s="1"/>
  <c r="I185" i="3"/>
  <c r="I188" i="3" s="1"/>
  <c r="B185" i="3"/>
  <c r="F181" i="3"/>
  <c r="C180" i="3"/>
  <c r="D180" i="3"/>
  <c r="E180" i="3"/>
  <c r="F180" i="3"/>
  <c r="G180" i="3"/>
  <c r="G181" i="3" s="1"/>
  <c r="H180" i="3"/>
  <c r="I180" i="3"/>
  <c r="K180" i="3" s="1"/>
  <c r="L180" i="3" s="1"/>
  <c r="M180" i="3" s="1"/>
  <c r="B180" i="3"/>
  <c r="B181" i="3" s="1"/>
  <c r="C176" i="3"/>
  <c r="D176" i="3"/>
  <c r="E176" i="3"/>
  <c r="F176" i="3"/>
  <c r="G176" i="3"/>
  <c r="H176" i="3"/>
  <c r="I176" i="3"/>
  <c r="B176" i="3"/>
  <c r="C173" i="3"/>
  <c r="D173" i="3"/>
  <c r="E173" i="3"/>
  <c r="E174" i="3" s="1"/>
  <c r="F173" i="3"/>
  <c r="H173" i="3"/>
  <c r="I173" i="3"/>
  <c r="B173" i="3"/>
  <c r="C170" i="3"/>
  <c r="D170" i="3"/>
  <c r="E170" i="3"/>
  <c r="F170" i="3"/>
  <c r="G170" i="3"/>
  <c r="H170" i="3"/>
  <c r="I170" i="3"/>
  <c r="B170" i="3"/>
  <c r="C166" i="3"/>
  <c r="D166" i="3"/>
  <c r="E166" i="3"/>
  <c r="F166" i="3"/>
  <c r="F169" i="3" s="1"/>
  <c r="G166" i="3"/>
  <c r="H166" i="3"/>
  <c r="I166" i="3"/>
  <c r="B166" i="3"/>
  <c r="C161" i="3"/>
  <c r="D161" i="3"/>
  <c r="E161" i="3"/>
  <c r="F161" i="3"/>
  <c r="G161" i="3"/>
  <c r="H161" i="3"/>
  <c r="I161" i="3"/>
  <c r="B161" i="3"/>
  <c r="C159" i="3"/>
  <c r="D159" i="3"/>
  <c r="D160" i="3" s="1"/>
  <c r="E159" i="3"/>
  <c r="F159" i="3"/>
  <c r="G159" i="3"/>
  <c r="H159" i="3"/>
  <c r="I159" i="3"/>
  <c r="B159" i="3"/>
  <c r="B160" i="3" s="1"/>
  <c r="K162" i="3"/>
  <c r="L162" i="3" s="1"/>
  <c r="M162" i="3" s="1"/>
  <c r="N162" i="3" s="1"/>
  <c r="C157" i="3"/>
  <c r="D157" i="3"/>
  <c r="E157" i="3"/>
  <c r="F157" i="3"/>
  <c r="G157" i="3"/>
  <c r="H157" i="3"/>
  <c r="I157" i="3"/>
  <c r="B157" i="3"/>
  <c r="C155" i="3"/>
  <c r="D155" i="3"/>
  <c r="E155" i="3"/>
  <c r="F155" i="3"/>
  <c r="G155" i="3"/>
  <c r="H155" i="3"/>
  <c r="I155" i="3"/>
  <c r="B155" i="3"/>
  <c r="B156" i="3" s="1"/>
  <c r="C153" i="3"/>
  <c r="D153" i="3"/>
  <c r="E153" i="3"/>
  <c r="F153" i="3"/>
  <c r="G153" i="3"/>
  <c r="H153" i="3"/>
  <c r="I153" i="3"/>
  <c r="B153" i="3"/>
  <c r="C151" i="3"/>
  <c r="D151" i="3"/>
  <c r="E151" i="3"/>
  <c r="F151" i="3"/>
  <c r="G151" i="3"/>
  <c r="H151" i="3"/>
  <c r="I151" i="3"/>
  <c r="B151" i="3"/>
  <c r="B152" i="3" s="1"/>
  <c r="C149" i="3"/>
  <c r="D149" i="3"/>
  <c r="E149" i="3"/>
  <c r="F149" i="3"/>
  <c r="G149" i="3"/>
  <c r="H149" i="3"/>
  <c r="I149" i="3"/>
  <c r="B149" i="3"/>
  <c r="C147" i="3"/>
  <c r="D147" i="3"/>
  <c r="E147" i="3"/>
  <c r="F147" i="3"/>
  <c r="G147" i="3"/>
  <c r="H147" i="3"/>
  <c r="I147" i="3"/>
  <c r="I148" i="3" s="1"/>
  <c r="B147" i="3"/>
  <c r="C145" i="3"/>
  <c r="D145" i="3"/>
  <c r="E145" i="3"/>
  <c r="E178" i="3" s="1"/>
  <c r="F145" i="3"/>
  <c r="F146" i="3" s="1"/>
  <c r="G145" i="3"/>
  <c r="B145" i="3"/>
  <c r="B177" i="3"/>
  <c r="K158" i="3"/>
  <c r="K154" i="3"/>
  <c r="K150" i="3"/>
  <c r="C141" i="3"/>
  <c r="D141" i="3"/>
  <c r="E141" i="3"/>
  <c r="F141" i="3"/>
  <c r="G141" i="3"/>
  <c r="H141" i="3"/>
  <c r="I141" i="3"/>
  <c r="B141" i="3"/>
  <c r="C138" i="3"/>
  <c r="D138" i="3"/>
  <c r="E138" i="3"/>
  <c r="F138" i="3"/>
  <c r="G138" i="3"/>
  <c r="H138" i="3"/>
  <c r="I138" i="3"/>
  <c r="B138" i="3"/>
  <c r="B139" i="3" s="1"/>
  <c r="C135" i="3"/>
  <c r="D135" i="3"/>
  <c r="E135" i="3"/>
  <c r="F135" i="3"/>
  <c r="G135" i="3"/>
  <c r="H135" i="3"/>
  <c r="I135" i="3"/>
  <c r="B135" i="3"/>
  <c r="C131" i="3"/>
  <c r="D131" i="3"/>
  <c r="E131" i="3"/>
  <c r="F131" i="3"/>
  <c r="G131" i="3"/>
  <c r="H131" i="3"/>
  <c r="I131" i="3"/>
  <c r="B131" i="3"/>
  <c r="C126" i="3"/>
  <c r="D126" i="3"/>
  <c r="E126" i="3"/>
  <c r="F126" i="3"/>
  <c r="G126" i="3"/>
  <c r="H126" i="3"/>
  <c r="I126" i="3"/>
  <c r="B126" i="3"/>
  <c r="C124" i="3"/>
  <c r="D124" i="3"/>
  <c r="E124" i="3"/>
  <c r="F124" i="3"/>
  <c r="G124" i="3"/>
  <c r="H124" i="3"/>
  <c r="I124" i="3"/>
  <c r="B124" i="3"/>
  <c r="B125" i="3" s="1"/>
  <c r="C122" i="3"/>
  <c r="D122" i="3"/>
  <c r="E122" i="3"/>
  <c r="F122" i="3"/>
  <c r="G122" i="3"/>
  <c r="H122" i="3"/>
  <c r="I122" i="3"/>
  <c r="B122" i="3"/>
  <c r="C120" i="3"/>
  <c r="D120" i="3"/>
  <c r="E120" i="3"/>
  <c r="F120" i="3"/>
  <c r="G120" i="3"/>
  <c r="H120" i="3"/>
  <c r="I120" i="3"/>
  <c r="B120" i="3"/>
  <c r="B121" i="3" s="1"/>
  <c r="C118" i="3"/>
  <c r="D118" i="3"/>
  <c r="E118" i="3"/>
  <c r="F118" i="3"/>
  <c r="G118" i="3"/>
  <c r="H118" i="3"/>
  <c r="I118" i="3"/>
  <c r="B118" i="3"/>
  <c r="C116" i="3"/>
  <c r="D116" i="3"/>
  <c r="E116" i="3"/>
  <c r="F116" i="3"/>
  <c r="G116" i="3"/>
  <c r="H116" i="3"/>
  <c r="I116" i="3"/>
  <c r="B116" i="3"/>
  <c r="C95" i="3"/>
  <c r="D95" i="3"/>
  <c r="E95" i="3"/>
  <c r="F95" i="3"/>
  <c r="G95" i="3"/>
  <c r="H95" i="3"/>
  <c r="I95" i="3"/>
  <c r="B95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110" i="3"/>
  <c r="D110" i="3"/>
  <c r="E110" i="3"/>
  <c r="F110" i="3"/>
  <c r="G110" i="3"/>
  <c r="H110" i="3"/>
  <c r="I110" i="3"/>
  <c r="B110" i="3"/>
  <c r="C107" i="3"/>
  <c r="D107" i="3"/>
  <c r="E107" i="3"/>
  <c r="F107" i="3"/>
  <c r="G107" i="3"/>
  <c r="H107" i="3"/>
  <c r="I107" i="3"/>
  <c r="B107" i="3"/>
  <c r="C104" i="3"/>
  <c r="D104" i="3"/>
  <c r="E104" i="3"/>
  <c r="F104" i="3"/>
  <c r="G104" i="3"/>
  <c r="H104" i="3"/>
  <c r="I104" i="3"/>
  <c r="B104" i="3"/>
  <c r="B105" i="3" s="1"/>
  <c r="C100" i="3"/>
  <c r="C103" i="3" s="1"/>
  <c r="D100" i="3"/>
  <c r="E100" i="3"/>
  <c r="F100" i="3"/>
  <c r="G100" i="3"/>
  <c r="H100" i="3"/>
  <c r="H103" i="3" s="1"/>
  <c r="I100" i="3"/>
  <c r="B100" i="3"/>
  <c r="B101" i="3" s="1"/>
  <c r="C93" i="3"/>
  <c r="D93" i="3"/>
  <c r="E93" i="3"/>
  <c r="F93" i="3"/>
  <c r="G93" i="3"/>
  <c r="H93" i="3"/>
  <c r="I93" i="3"/>
  <c r="B93" i="3"/>
  <c r="C89" i="3"/>
  <c r="D89" i="3"/>
  <c r="E89" i="3"/>
  <c r="F89" i="3"/>
  <c r="F90" i="3" s="1"/>
  <c r="G89" i="3"/>
  <c r="H89" i="3"/>
  <c r="I89" i="3"/>
  <c r="B89" i="3"/>
  <c r="B90" i="3" s="1"/>
  <c r="C85" i="3"/>
  <c r="D85" i="3"/>
  <c r="E85" i="3"/>
  <c r="F85" i="3"/>
  <c r="G85" i="3"/>
  <c r="H85" i="3"/>
  <c r="I85" i="3"/>
  <c r="B85" i="3"/>
  <c r="B86" i="3" s="1"/>
  <c r="C79" i="3"/>
  <c r="D79" i="3"/>
  <c r="E79" i="3"/>
  <c r="F79" i="3"/>
  <c r="G79" i="3"/>
  <c r="H79" i="3"/>
  <c r="I79" i="3"/>
  <c r="C76" i="3"/>
  <c r="D76" i="3"/>
  <c r="E76" i="3"/>
  <c r="F76" i="3"/>
  <c r="G76" i="3"/>
  <c r="H76" i="3"/>
  <c r="I76" i="3"/>
  <c r="B76" i="3"/>
  <c r="C73" i="3"/>
  <c r="D73" i="3"/>
  <c r="E73" i="3"/>
  <c r="F73" i="3"/>
  <c r="G73" i="3"/>
  <c r="H73" i="3"/>
  <c r="I73" i="3"/>
  <c r="B73" i="3"/>
  <c r="B79" i="3"/>
  <c r="C69" i="3"/>
  <c r="D69" i="3"/>
  <c r="E69" i="3"/>
  <c r="F69" i="3"/>
  <c r="G69" i="3"/>
  <c r="H69" i="3"/>
  <c r="I69" i="3"/>
  <c r="B69" i="3"/>
  <c r="C64" i="3"/>
  <c r="D64" i="3"/>
  <c r="E64" i="3"/>
  <c r="F64" i="3"/>
  <c r="G64" i="3"/>
  <c r="H64" i="3"/>
  <c r="I64" i="3"/>
  <c r="B64" i="3"/>
  <c r="C60" i="3"/>
  <c r="D60" i="3"/>
  <c r="E60" i="3"/>
  <c r="F60" i="3"/>
  <c r="G60" i="3"/>
  <c r="H60" i="3"/>
  <c r="I60" i="3"/>
  <c r="B60" i="3"/>
  <c r="C56" i="3"/>
  <c r="D56" i="3"/>
  <c r="E56" i="3"/>
  <c r="F56" i="3"/>
  <c r="G56" i="3"/>
  <c r="H56" i="3"/>
  <c r="I56" i="3"/>
  <c r="B56" i="3"/>
  <c r="I63" i="3"/>
  <c r="H63" i="3"/>
  <c r="B63" i="3"/>
  <c r="B59" i="3"/>
  <c r="O201" i="3" l="1"/>
  <c r="O214" i="3"/>
  <c r="B158" i="3"/>
  <c r="K148" i="3"/>
  <c r="K152" i="3"/>
  <c r="K151" i="3" s="1"/>
  <c r="D169" i="3"/>
  <c r="B182" i="3"/>
  <c r="C183" i="3" s="1"/>
  <c r="I210" i="3"/>
  <c r="G190" i="3"/>
  <c r="H210" i="3"/>
  <c r="G216" i="3"/>
  <c r="G210" i="3"/>
  <c r="D117" i="3"/>
  <c r="I152" i="3"/>
  <c r="H194" i="3"/>
  <c r="F187" i="3"/>
  <c r="E190" i="3"/>
  <c r="F209" i="3"/>
  <c r="G194" i="3"/>
  <c r="F160" i="3"/>
  <c r="B168" i="3"/>
  <c r="D186" i="3"/>
  <c r="C190" i="3"/>
  <c r="F194" i="3"/>
  <c r="H201" i="3"/>
  <c r="D203" i="3"/>
  <c r="D209" i="3"/>
  <c r="E197" i="3"/>
  <c r="G191" i="3"/>
  <c r="G90" i="3"/>
  <c r="D191" i="3"/>
  <c r="E191" i="3"/>
  <c r="I207" i="3"/>
  <c r="I205" i="3"/>
  <c r="I209" i="3"/>
  <c r="D146" i="3"/>
  <c r="F186" i="3"/>
  <c r="B194" i="3"/>
  <c r="H197" i="3"/>
  <c r="G200" i="3"/>
  <c r="H209" i="3"/>
  <c r="B92" i="3"/>
  <c r="G156" i="3"/>
  <c r="I187" i="3"/>
  <c r="I194" i="3"/>
  <c r="G207" i="3"/>
  <c r="D210" i="3"/>
  <c r="H188" i="3"/>
  <c r="I191" i="3"/>
  <c r="I193" i="3"/>
  <c r="D188" i="3"/>
  <c r="F174" i="3"/>
  <c r="I174" i="3"/>
  <c r="C191" i="3"/>
  <c r="B191" i="3"/>
  <c r="C188" i="3"/>
  <c r="I200" i="3"/>
  <c r="E210" i="3"/>
  <c r="C216" i="3"/>
  <c r="I108" i="3"/>
  <c r="B172" i="3"/>
  <c r="I181" i="3"/>
  <c r="I186" i="3"/>
  <c r="I216" i="3"/>
  <c r="K216" i="3" s="1"/>
  <c r="L216" i="3" s="1"/>
  <c r="M216" i="3" s="1"/>
  <c r="N216" i="3" s="1"/>
  <c r="I160" i="3"/>
  <c r="I162" i="3" s="1"/>
  <c r="D174" i="3"/>
  <c r="H181" i="3"/>
  <c r="H186" i="3"/>
  <c r="H182" i="3"/>
  <c r="H184" i="3" s="1"/>
  <c r="E196" i="3"/>
  <c r="C182" i="3"/>
  <c r="E121" i="3"/>
  <c r="E123" i="3" s="1"/>
  <c r="G160" i="3"/>
  <c r="G162" i="3" s="1"/>
  <c r="E186" i="3"/>
  <c r="D200" i="3"/>
  <c r="G209" i="3"/>
  <c r="D190" i="3"/>
  <c r="G193" i="3"/>
  <c r="E206" i="3"/>
  <c r="E209" i="3"/>
  <c r="C160" i="3"/>
  <c r="C162" i="3" s="1"/>
  <c r="G169" i="3"/>
  <c r="G187" i="3"/>
  <c r="E193" i="3"/>
  <c r="G196" i="3"/>
  <c r="F210" i="3"/>
  <c r="I128" i="3"/>
  <c r="G158" i="3"/>
  <c r="H128" i="3"/>
  <c r="B175" i="3"/>
  <c r="H190" i="3"/>
  <c r="F201" i="3"/>
  <c r="F203" i="3" s="1"/>
  <c r="G74" i="3"/>
  <c r="G111" i="3"/>
  <c r="E169" i="3"/>
  <c r="E187" i="3"/>
  <c r="C193" i="3"/>
  <c r="H203" i="3"/>
  <c r="N180" i="3"/>
  <c r="L158" i="3"/>
  <c r="K156" i="3"/>
  <c r="L154" i="3"/>
  <c r="L150" i="3"/>
  <c r="K160" i="3"/>
  <c r="K159" i="3" s="1"/>
  <c r="G206" i="3"/>
  <c r="C201" i="3"/>
  <c r="C203" i="3" s="1"/>
  <c r="D206" i="3"/>
  <c r="H205" i="3"/>
  <c r="C206" i="3"/>
  <c r="B201" i="3"/>
  <c r="B202" i="3" s="1"/>
  <c r="F205" i="3"/>
  <c r="G168" i="3"/>
  <c r="D205" i="3"/>
  <c r="G201" i="3"/>
  <c r="G203" i="3" s="1"/>
  <c r="C207" i="3"/>
  <c r="E205" i="3"/>
  <c r="D207" i="3"/>
  <c r="C186" i="3"/>
  <c r="G97" i="3"/>
  <c r="B66" i="3"/>
  <c r="E188" i="3"/>
  <c r="C174" i="3"/>
  <c r="E194" i="3"/>
  <c r="H193" i="3"/>
  <c r="F139" i="3"/>
  <c r="D216" i="3"/>
  <c r="D215" i="3"/>
  <c r="E215" i="3"/>
  <c r="C169" i="3"/>
  <c r="G197" i="3"/>
  <c r="F197" i="3"/>
  <c r="H196" i="3"/>
  <c r="G188" i="3"/>
  <c r="C209" i="3"/>
  <c r="E201" i="3"/>
  <c r="E203" i="3" s="1"/>
  <c r="C59" i="3"/>
  <c r="C61" i="3" s="1"/>
  <c r="F191" i="3"/>
  <c r="B203" i="3"/>
  <c r="C200" i="3"/>
  <c r="B216" i="3"/>
  <c r="B210" i="3"/>
  <c r="B206" i="3"/>
  <c r="F216" i="3"/>
  <c r="G172" i="3"/>
  <c r="E172" i="3"/>
  <c r="F172" i="3"/>
  <c r="D172" i="3"/>
  <c r="C172" i="3"/>
  <c r="G178" i="3"/>
  <c r="F178" i="3"/>
  <c r="D178" i="3"/>
  <c r="C146" i="3"/>
  <c r="C178" i="3"/>
  <c r="F156" i="3"/>
  <c r="E160" i="3"/>
  <c r="E162" i="3" s="1"/>
  <c r="H160" i="3"/>
  <c r="H162" i="3" s="1"/>
  <c r="B187" i="3"/>
  <c r="B197" i="3"/>
  <c r="E181" i="3"/>
  <c r="D187" i="3"/>
  <c r="C184" i="3"/>
  <c r="D181" i="3"/>
  <c r="C187" i="3"/>
  <c r="D197" i="3"/>
  <c r="C181" i="3"/>
  <c r="D194" i="3"/>
  <c r="C197" i="3"/>
  <c r="C194" i="3"/>
  <c r="B184" i="3"/>
  <c r="C215" i="3"/>
  <c r="B207" i="3"/>
  <c r="B205" i="3"/>
  <c r="E202" i="3"/>
  <c r="K207" i="3"/>
  <c r="F215" i="3"/>
  <c r="I201" i="3"/>
  <c r="I203" i="3" s="1"/>
  <c r="G215" i="3"/>
  <c r="B209" i="3"/>
  <c r="H215" i="3"/>
  <c r="B215" i="3"/>
  <c r="F188" i="3"/>
  <c r="F168" i="3"/>
  <c r="E175" i="3"/>
  <c r="E168" i="3"/>
  <c r="D175" i="3"/>
  <c r="I167" i="3"/>
  <c r="E63" i="3"/>
  <c r="E65" i="3" s="1"/>
  <c r="E117" i="3"/>
  <c r="E119" i="3" s="1"/>
  <c r="H167" i="3"/>
  <c r="D168" i="3"/>
  <c r="C175" i="3"/>
  <c r="K194" i="3"/>
  <c r="L194" i="3" s="1"/>
  <c r="M194" i="3" s="1"/>
  <c r="N194" i="3" s="1"/>
  <c r="D111" i="3"/>
  <c r="H163" i="3"/>
  <c r="F162" i="3"/>
  <c r="G167" i="3"/>
  <c r="C168" i="3"/>
  <c r="I150" i="3"/>
  <c r="F158" i="3"/>
  <c r="B162" i="3"/>
  <c r="F167" i="3"/>
  <c r="I169" i="3"/>
  <c r="K169" i="3" s="1"/>
  <c r="B174" i="3"/>
  <c r="E167" i="3"/>
  <c r="H169" i="3"/>
  <c r="I125" i="3"/>
  <c r="I136" i="3"/>
  <c r="D167" i="3"/>
  <c r="B188" i="3"/>
  <c r="E90" i="3"/>
  <c r="C167" i="3"/>
  <c r="D182" i="3"/>
  <c r="D184" i="3" s="1"/>
  <c r="F175" i="3"/>
  <c r="C66" i="3"/>
  <c r="F86" i="3"/>
  <c r="F88" i="3" s="1"/>
  <c r="D70" i="3"/>
  <c r="E111" i="3"/>
  <c r="E125" i="3"/>
  <c r="E127" i="3" s="1"/>
  <c r="B178" i="3"/>
  <c r="G182" i="3"/>
  <c r="G184" i="3" s="1"/>
  <c r="E182" i="3"/>
  <c r="E184" i="3" s="1"/>
  <c r="B193" i="3"/>
  <c r="F182" i="3"/>
  <c r="F184" i="3" s="1"/>
  <c r="I182" i="3"/>
  <c r="I184" i="3" s="1"/>
  <c r="B183" i="3"/>
  <c r="B196" i="3"/>
  <c r="B186" i="3"/>
  <c r="D162" i="3"/>
  <c r="L160" i="3"/>
  <c r="E108" i="3"/>
  <c r="I134" i="3"/>
  <c r="K134" i="3" s="1"/>
  <c r="L134" i="3" s="1"/>
  <c r="M134" i="3" s="1"/>
  <c r="N134" i="3" s="1"/>
  <c r="D77" i="3"/>
  <c r="D108" i="3"/>
  <c r="C125" i="3"/>
  <c r="C127" i="3" s="1"/>
  <c r="G148" i="3"/>
  <c r="G150" i="3" s="1"/>
  <c r="F148" i="3"/>
  <c r="F150" i="3" s="1"/>
  <c r="I103" i="3"/>
  <c r="G66" i="3"/>
  <c r="G70" i="3"/>
  <c r="G80" i="3"/>
  <c r="H86" i="3"/>
  <c r="H88" i="3" s="1"/>
  <c r="D119" i="3"/>
  <c r="G121" i="3"/>
  <c r="G123" i="3" s="1"/>
  <c r="C132" i="3"/>
  <c r="E142" i="3"/>
  <c r="G146" i="3"/>
  <c r="G152" i="3"/>
  <c r="G154" i="3" s="1"/>
  <c r="B127" i="3"/>
  <c r="I127" i="3"/>
  <c r="H77" i="3"/>
  <c r="D86" i="3"/>
  <c r="D88" i="3" s="1"/>
  <c r="C121" i="3"/>
  <c r="C123" i="3" s="1"/>
  <c r="G125" i="3"/>
  <c r="G127" i="3" s="1"/>
  <c r="D139" i="3"/>
  <c r="I80" i="3"/>
  <c r="I90" i="3"/>
  <c r="I92" i="3" s="1"/>
  <c r="E94" i="3"/>
  <c r="E96" i="3" s="1"/>
  <c r="F108" i="3"/>
  <c r="D156" i="3"/>
  <c r="D158" i="3" s="1"/>
  <c r="E148" i="3"/>
  <c r="E150" i="3" s="1"/>
  <c r="C134" i="3"/>
  <c r="I154" i="3"/>
  <c r="D94" i="3"/>
  <c r="D96" i="3" s="1"/>
  <c r="D63" i="3"/>
  <c r="D65" i="3" s="1"/>
  <c r="H59" i="3"/>
  <c r="H61" i="3" s="1"/>
  <c r="E139" i="3"/>
  <c r="G128" i="3"/>
  <c r="H129" i="3" s="1"/>
  <c r="D148" i="3"/>
  <c r="D150" i="3" s="1"/>
  <c r="I101" i="3"/>
  <c r="F117" i="3"/>
  <c r="F119" i="3" s="1"/>
  <c r="E177" i="3"/>
  <c r="B123" i="3"/>
  <c r="H65" i="3"/>
  <c r="H74" i="3"/>
  <c r="E86" i="3"/>
  <c r="E88" i="3" s="1"/>
  <c r="E103" i="3"/>
  <c r="F132" i="3"/>
  <c r="C148" i="3"/>
  <c r="C150" i="3" s="1"/>
  <c r="D152" i="3"/>
  <c r="D154" i="3" s="1"/>
  <c r="C152" i="3"/>
  <c r="C154" i="3" s="1"/>
  <c r="F121" i="3"/>
  <c r="F123" i="3" s="1"/>
  <c r="D132" i="3"/>
  <c r="K58" i="3"/>
  <c r="F103" i="3"/>
  <c r="E163" i="3"/>
  <c r="E156" i="3"/>
  <c r="E158" i="3" s="1"/>
  <c r="E80" i="3"/>
  <c r="F70" i="3"/>
  <c r="F72" i="3"/>
  <c r="F74" i="3"/>
  <c r="H108" i="3"/>
  <c r="C142" i="3"/>
  <c r="C117" i="3"/>
  <c r="C119" i="3" s="1"/>
  <c r="D121" i="3"/>
  <c r="D123" i="3" s="1"/>
  <c r="F125" i="3"/>
  <c r="F127" i="3" s="1"/>
  <c r="C177" i="3"/>
  <c r="H148" i="3"/>
  <c r="H150" i="3" s="1"/>
  <c r="F152" i="3"/>
  <c r="F154" i="3" s="1"/>
  <c r="E72" i="3"/>
  <c r="E74" i="3"/>
  <c r="F77" i="3"/>
  <c r="G108" i="3"/>
  <c r="D142" i="3"/>
  <c r="I117" i="3"/>
  <c r="I119" i="3" s="1"/>
  <c r="E77" i="3"/>
  <c r="H121" i="3"/>
  <c r="H123" i="3" s="1"/>
  <c r="D125" i="3"/>
  <c r="D127" i="3" s="1"/>
  <c r="I156" i="3"/>
  <c r="I158" i="3" s="1"/>
  <c r="I74" i="3"/>
  <c r="D59" i="3"/>
  <c r="D61" i="3" s="1"/>
  <c r="F63" i="3"/>
  <c r="F65" i="3" s="1"/>
  <c r="C70" i="3"/>
  <c r="C86" i="3"/>
  <c r="C88" i="3" s="1"/>
  <c r="K125" i="3"/>
  <c r="G117" i="3"/>
  <c r="G119" i="3" s="1"/>
  <c r="H132" i="3"/>
  <c r="H156" i="3"/>
  <c r="H158" i="3" s="1"/>
  <c r="I70" i="3"/>
  <c r="B88" i="3"/>
  <c r="F92" i="3"/>
  <c r="H125" i="3"/>
  <c r="H127" i="3" s="1"/>
  <c r="C139" i="3"/>
  <c r="B146" i="3"/>
  <c r="H72" i="3"/>
  <c r="D97" i="3"/>
  <c r="I86" i="3"/>
  <c r="I88" i="3" s="1"/>
  <c r="B117" i="3"/>
  <c r="B119" i="3" s="1"/>
  <c r="E132" i="3"/>
  <c r="F136" i="3"/>
  <c r="E146" i="3"/>
  <c r="G77" i="3"/>
  <c r="F80" i="3"/>
  <c r="C90" i="3"/>
  <c r="C92" i="3" s="1"/>
  <c r="G103" i="3"/>
  <c r="D105" i="3"/>
  <c r="I121" i="3"/>
  <c r="I123" i="3" s="1"/>
  <c r="C128" i="3"/>
  <c r="M125" i="3"/>
  <c r="L125" i="3"/>
  <c r="H105" i="3"/>
  <c r="G63" i="3"/>
  <c r="G65" i="3" s="1"/>
  <c r="G72" i="3"/>
  <c r="H97" i="3"/>
  <c r="G94" i="3"/>
  <c r="G96" i="3" s="1"/>
  <c r="B97" i="3"/>
  <c r="D103" i="3"/>
  <c r="C111" i="3"/>
  <c r="H134" i="3"/>
  <c r="I142" i="3"/>
  <c r="B148" i="3"/>
  <c r="B150" i="3" s="1"/>
  <c r="I163" i="3"/>
  <c r="H171" i="3"/>
  <c r="C156" i="3"/>
  <c r="C158" i="3" s="1"/>
  <c r="H70" i="3"/>
  <c r="D74" i="3"/>
  <c r="C77" i="3"/>
  <c r="I139" i="3"/>
  <c r="H152" i="3"/>
  <c r="H154" i="3" s="1"/>
  <c r="C63" i="3"/>
  <c r="C65" i="3" s="1"/>
  <c r="G59" i="3"/>
  <c r="G61" i="3" s="1"/>
  <c r="C74" i="3"/>
  <c r="E105" i="3"/>
  <c r="C108" i="3"/>
  <c r="I132" i="3"/>
  <c r="H139" i="3"/>
  <c r="F177" i="3"/>
  <c r="D72" i="3"/>
  <c r="C97" i="3"/>
  <c r="I111" i="3"/>
  <c r="G139" i="3"/>
  <c r="B163" i="3"/>
  <c r="B165" i="3" s="1"/>
  <c r="G177" i="3"/>
  <c r="E70" i="3"/>
  <c r="C72" i="3"/>
  <c r="H111" i="3"/>
  <c r="H117" i="3"/>
  <c r="H119" i="3" s="1"/>
  <c r="G132" i="3"/>
  <c r="E152" i="3"/>
  <c r="E154" i="3" s="1"/>
  <c r="D80" i="3"/>
  <c r="C94" i="3"/>
  <c r="C96" i="3" s="1"/>
  <c r="D163" i="3"/>
  <c r="E59" i="3"/>
  <c r="E61" i="3" s="1"/>
  <c r="F59" i="3"/>
  <c r="F61" i="3" s="1"/>
  <c r="C80" i="3"/>
  <c r="I94" i="3"/>
  <c r="I96" i="3" s="1"/>
  <c r="F111" i="3"/>
  <c r="D134" i="3"/>
  <c r="I105" i="3"/>
  <c r="I171" i="3"/>
  <c r="B169" i="3"/>
  <c r="I77" i="3"/>
  <c r="G86" i="3"/>
  <c r="G88" i="3" s="1"/>
  <c r="G134" i="3"/>
  <c r="C163" i="3"/>
  <c r="B154" i="3"/>
  <c r="F163" i="3"/>
  <c r="B167" i="3"/>
  <c r="D177" i="3"/>
  <c r="G163" i="3"/>
  <c r="B171" i="3"/>
  <c r="H177" i="3"/>
  <c r="C171" i="3"/>
  <c r="I177" i="3"/>
  <c r="D171" i="3"/>
  <c r="E171" i="3"/>
  <c r="F171" i="3"/>
  <c r="G171" i="3"/>
  <c r="E136" i="3"/>
  <c r="E128" i="3"/>
  <c r="B128" i="3"/>
  <c r="B132" i="3"/>
  <c r="B134" i="3"/>
  <c r="D128" i="3"/>
  <c r="B142" i="3"/>
  <c r="F128" i="3"/>
  <c r="F142" i="3"/>
  <c r="G142" i="3"/>
  <c r="I129" i="3"/>
  <c r="B136" i="3"/>
  <c r="H142" i="3"/>
  <c r="C136" i="3"/>
  <c r="F134" i="3"/>
  <c r="D136" i="3"/>
  <c r="E134" i="3"/>
  <c r="G136" i="3"/>
  <c r="H136" i="3"/>
  <c r="E92" i="3"/>
  <c r="G92" i="3"/>
  <c r="B108" i="3"/>
  <c r="B111" i="3"/>
  <c r="E97" i="3"/>
  <c r="F101" i="3"/>
  <c r="K103" i="3"/>
  <c r="H90" i="3"/>
  <c r="H92" i="3" s="1"/>
  <c r="F94" i="3"/>
  <c r="F96" i="3" s="1"/>
  <c r="K89" i="3"/>
  <c r="L89" i="3" s="1"/>
  <c r="M89" i="3" s="1"/>
  <c r="N89" i="3" s="1"/>
  <c r="H94" i="3"/>
  <c r="H96" i="3" s="1"/>
  <c r="D101" i="3"/>
  <c r="B103" i="3"/>
  <c r="F97" i="3"/>
  <c r="C101" i="3"/>
  <c r="E101" i="3"/>
  <c r="I97" i="3"/>
  <c r="G101" i="3"/>
  <c r="C105" i="3"/>
  <c r="H101" i="3"/>
  <c r="D90" i="3"/>
  <c r="D92" i="3" s="1"/>
  <c r="B94" i="3"/>
  <c r="B96" i="3" s="1"/>
  <c r="F105" i="3"/>
  <c r="G105" i="3"/>
  <c r="H80" i="3"/>
  <c r="I72" i="3"/>
  <c r="K72" i="3" s="1"/>
  <c r="L72" i="3" s="1"/>
  <c r="M72" i="3" s="1"/>
  <c r="N72" i="3" s="1"/>
  <c r="B77" i="3"/>
  <c r="D66" i="3"/>
  <c r="B72" i="3"/>
  <c r="E66" i="3"/>
  <c r="F66" i="3"/>
  <c r="B70" i="3"/>
  <c r="I65" i="3"/>
  <c r="B65" i="3"/>
  <c r="B61" i="3"/>
  <c r="I59" i="3"/>
  <c r="I61" i="3" s="1"/>
  <c r="I55" i="3"/>
  <c r="I57" i="3" s="1"/>
  <c r="C67" i="3"/>
  <c r="B67" i="3"/>
  <c r="H66" i="3"/>
  <c r="I66" i="3"/>
  <c r="B74" i="3"/>
  <c r="B80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B48" i="3"/>
  <c r="O204" i="3" l="1"/>
  <c r="L159" i="3"/>
  <c r="L152" i="3"/>
  <c r="L151" i="3" s="1"/>
  <c r="L148" i="3"/>
  <c r="D202" i="3"/>
  <c r="K147" i="3"/>
  <c r="I18" i="3"/>
  <c r="H202" i="3"/>
  <c r="C202" i="3"/>
  <c r="M158" i="3"/>
  <c r="L156" i="3"/>
  <c r="K155" i="3"/>
  <c r="M154" i="3"/>
  <c r="M150" i="3"/>
  <c r="M148" i="3" s="1"/>
  <c r="K124" i="3"/>
  <c r="L124" i="3" s="1"/>
  <c r="M124" i="3" s="1"/>
  <c r="K116" i="3"/>
  <c r="G202" i="3"/>
  <c r="F202" i="3"/>
  <c r="D18" i="3"/>
  <c r="F18" i="3"/>
  <c r="E18" i="3"/>
  <c r="H18" i="3"/>
  <c r="G18" i="3"/>
  <c r="B49" i="3"/>
  <c r="B17" i="3"/>
  <c r="B18" i="3" s="1"/>
  <c r="H183" i="3"/>
  <c r="K203" i="3"/>
  <c r="I202" i="3"/>
  <c r="L207" i="3"/>
  <c r="D183" i="3"/>
  <c r="G183" i="3"/>
  <c r="H164" i="3"/>
  <c r="G165" i="3"/>
  <c r="G164" i="3"/>
  <c r="I164" i="3"/>
  <c r="F165" i="3"/>
  <c r="F164" i="3"/>
  <c r="E165" i="3"/>
  <c r="E164" i="3"/>
  <c r="D165" i="3"/>
  <c r="D164" i="3"/>
  <c r="C164" i="3"/>
  <c r="C165" i="3"/>
  <c r="K184" i="3"/>
  <c r="L184" i="3" s="1"/>
  <c r="M184" i="3" s="1"/>
  <c r="N184" i="3" s="1"/>
  <c r="I183" i="3"/>
  <c r="E183" i="3"/>
  <c r="K188" i="3"/>
  <c r="F183" i="3"/>
  <c r="M160" i="3"/>
  <c r="M159" i="3" s="1"/>
  <c r="B164" i="3"/>
  <c r="B98" i="3"/>
  <c r="N125" i="3"/>
  <c r="C129" i="3"/>
  <c r="B129" i="3"/>
  <c r="G98" i="3"/>
  <c r="H98" i="3"/>
  <c r="G129" i="3"/>
  <c r="E98" i="3"/>
  <c r="F67" i="3"/>
  <c r="D67" i="3"/>
  <c r="D98" i="3"/>
  <c r="C98" i="3"/>
  <c r="L169" i="3"/>
  <c r="D129" i="3"/>
  <c r="E129" i="3"/>
  <c r="F129" i="3"/>
  <c r="F98" i="3"/>
  <c r="I98" i="3"/>
  <c r="G67" i="3"/>
  <c r="E67" i="3"/>
  <c r="H67" i="3"/>
  <c r="I67" i="3"/>
  <c r="F49" i="3"/>
  <c r="C49" i="3"/>
  <c r="E49" i="3"/>
  <c r="D49" i="3"/>
  <c r="G49" i="3"/>
  <c r="H49" i="3"/>
  <c r="I49" i="3"/>
  <c r="A20" i="3"/>
  <c r="H45" i="3"/>
  <c r="G45" i="3"/>
  <c r="F45" i="3"/>
  <c r="E45" i="3"/>
  <c r="D45" i="3"/>
  <c r="C45" i="3"/>
  <c r="B45" i="3"/>
  <c r="I45" i="3"/>
  <c r="I38" i="3"/>
  <c r="I8" i="3" s="1"/>
  <c r="H38" i="3"/>
  <c r="H8" i="3" s="1"/>
  <c r="G38" i="3"/>
  <c r="G8" i="3" s="1"/>
  <c r="F38" i="3"/>
  <c r="F8" i="3" s="1"/>
  <c r="E38" i="3"/>
  <c r="E8" i="3" s="1"/>
  <c r="D38" i="3"/>
  <c r="D8" i="3" s="1"/>
  <c r="C38" i="3"/>
  <c r="C8" i="3" s="1"/>
  <c r="B38" i="3"/>
  <c r="B8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H31" i="3"/>
  <c r="G31" i="3"/>
  <c r="F31" i="3"/>
  <c r="E31" i="3"/>
  <c r="D31" i="3"/>
  <c r="C31" i="3"/>
  <c r="B31" i="3"/>
  <c r="B32" i="3" s="1"/>
  <c r="I27" i="3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O208" i="3" l="1"/>
  <c r="O206" i="3"/>
  <c r="N160" i="3"/>
  <c r="L155" i="3"/>
  <c r="M152" i="3"/>
  <c r="M151" i="3" s="1"/>
  <c r="H41" i="3"/>
  <c r="I41" i="3"/>
  <c r="I46" i="3"/>
  <c r="L203" i="3"/>
  <c r="K201" i="3"/>
  <c r="L147" i="3"/>
  <c r="K145" i="3"/>
  <c r="N159" i="3"/>
  <c r="N158" i="3"/>
  <c r="N156" i="3" s="1"/>
  <c r="M156" i="3"/>
  <c r="M155" i="3" s="1"/>
  <c r="N154" i="3"/>
  <c r="N150" i="3"/>
  <c r="N148" i="3" s="1"/>
  <c r="N124" i="3"/>
  <c r="B41" i="3"/>
  <c r="D41" i="3"/>
  <c r="E41" i="3"/>
  <c r="F41" i="3"/>
  <c r="C41" i="3"/>
  <c r="G41" i="3"/>
  <c r="C18" i="3"/>
  <c r="M207" i="3"/>
  <c r="L188" i="3"/>
  <c r="H46" i="3"/>
  <c r="M169" i="3"/>
  <c r="G32" i="3"/>
  <c r="G34" i="3" s="1"/>
  <c r="H24" i="3"/>
  <c r="E28" i="3"/>
  <c r="E30" i="3" s="1"/>
  <c r="C24" i="3"/>
  <c r="C26" i="3" s="1"/>
  <c r="C46" i="3"/>
  <c r="D24" i="3"/>
  <c r="G43" i="3"/>
  <c r="G46" i="3"/>
  <c r="G24" i="3"/>
  <c r="H35" i="3"/>
  <c r="H5" i="3" s="1"/>
  <c r="B34" i="3"/>
  <c r="I35" i="3"/>
  <c r="I5" i="3" s="1"/>
  <c r="E32" i="3"/>
  <c r="E34" i="3" s="1"/>
  <c r="C32" i="3"/>
  <c r="C34" i="3" s="1"/>
  <c r="B35" i="3"/>
  <c r="E24" i="3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C5" i="3" s="1"/>
  <c r="B26" i="3"/>
  <c r="E39" i="3"/>
  <c r="F43" i="3"/>
  <c r="C28" i="3"/>
  <c r="C30" i="3" s="1"/>
  <c r="F46" i="3"/>
  <c r="D28" i="3"/>
  <c r="D30" i="3" s="1"/>
  <c r="D32" i="3"/>
  <c r="D34" i="3" s="1"/>
  <c r="I24" i="3"/>
  <c r="G35" i="3"/>
  <c r="G5" i="3" s="1"/>
  <c r="I39" i="3"/>
  <c r="I43" i="3"/>
  <c r="D35" i="3"/>
  <c r="D5" i="3" s="1"/>
  <c r="E43" i="3"/>
  <c r="F24" i="3"/>
  <c r="E35" i="3"/>
  <c r="E5" i="3" s="1"/>
  <c r="F35" i="3"/>
  <c r="F5" i="3" s="1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1" i="3"/>
  <c r="K27" i="3"/>
  <c r="F175" i="1"/>
  <c r="F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C175" i="1" s="1"/>
  <c r="C176" i="1" s="1"/>
  <c r="B172" i="1"/>
  <c r="B175" i="1" s="1"/>
  <c r="B176" i="1" s="1"/>
  <c r="B211" i="3"/>
  <c r="I161" i="1"/>
  <c r="I211" i="3" s="1"/>
  <c r="H161" i="1"/>
  <c r="G161" i="1"/>
  <c r="F161" i="1"/>
  <c r="F211" i="3" s="1"/>
  <c r="E161" i="1"/>
  <c r="E211" i="3" s="1"/>
  <c r="D161" i="1"/>
  <c r="D211" i="3" s="1"/>
  <c r="C161" i="1"/>
  <c r="C211" i="3" s="1"/>
  <c r="B161" i="1"/>
  <c r="H125" i="1"/>
  <c r="I125" i="1"/>
  <c r="I145" i="3" s="1"/>
  <c r="C154" i="1"/>
  <c r="I150" i="1"/>
  <c r="I153" i="1" s="1"/>
  <c r="I154" i="1" s="1"/>
  <c r="H150" i="1"/>
  <c r="H153" i="1" s="1"/>
  <c r="H154" i="1" s="1"/>
  <c r="G150" i="1"/>
  <c r="G153" i="1" s="1"/>
  <c r="G154" i="1" s="1"/>
  <c r="F150" i="1"/>
  <c r="F153" i="1" s="1"/>
  <c r="F154" i="1" s="1"/>
  <c r="E150" i="1"/>
  <c r="E153" i="1" s="1"/>
  <c r="E154" i="1" s="1"/>
  <c r="D150" i="1"/>
  <c r="D153" i="1" s="1"/>
  <c r="D154" i="1" s="1"/>
  <c r="C150" i="1"/>
  <c r="C153" i="1" s="1"/>
  <c r="B150" i="1"/>
  <c r="B153" i="1" s="1"/>
  <c r="B154" i="1" s="1"/>
  <c r="I14" i="3" l="1"/>
  <c r="J212" i="3"/>
  <c r="O210" i="3"/>
  <c r="N155" i="3"/>
  <c r="N152" i="3"/>
  <c r="N151" i="3" s="1"/>
  <c r="H145" i="3"/>
  <c r="I146" i="3" s="1"/>
  <c r="I213" i="3"/>
  <c r="K213" i="3" s="1"/>
  <c r="K211" i="3" s="1"/>
  <c r="H164" i="1"/>
  <c r="H211" i="3"/>
  <c r="I172" i="3"/>
  <c r="I175" i="3"/>
  <c r="I168" i="3"/>
  <c r="I178" i="3"/>
  <c r="K178" i="3" s="1"/>
  <c r="L178" i="3" s="1"/>
  <c r="M178" i="3" s="1"/>
  <c r="I165" i="3"/>
  <c r="K146" i="3"/>
  <c r="M147" i="3"/>
  <c r="L145" i="3"/>
  <c r="B9" i="3"/>
  <c r="M203" i="3"/>
  <c r="L201" i="3"/>
  <c r="I11" i="3"/>
  <c r="I9" i="3"/>
  <c r="C9" i="3"/>
  <c r="I6" i="3"/>
  <c r="H11" i="3"/>
  <c r="H9" i="3"/>
  <c r="G9" i="3"/>
  <c r="F9" i="3"/>
  <c r="E9" i="3"/>
  <c r="D9" i="3"/>
  <c r="D11" i="3"/>
  <c r="D6" i="3"/>
  <c r="B36" i="3"/>
  <c r="B5" i="3"/>
  <c r="B5" i="4" s="1"/>
  <c r="C11" i="3"/>
  <c r="G11" i="3"/>
  <c r="G6" i="3"/>
  <c r="H6" i="3"/>
  <c r="F6" i="3"/>
  <c r="F11" i="3"/>
  <c r="E6" i="3"/>
  <c r="E11" i="3"/>
  <c r="B213" i="3"/>
  <c r="B14" i="3"/>
  <c r="B52" i="4" s="1"/>
  <c r="B212" i="3"/>
  <c r="C213" i="3"/>
  <c r="C14" i="3"/>
  <c r="C52" i="4" s="1"/>
  <c r="C53" i="4" s="1"/>
  <c r="C212" i="3"/>
  <c r="D213" i="3"/>
  <c r="D14" i="3"/>
  <c r="D52" i="4" s="1"/>
  <c r="D53" i="4" s="1"/>
  <c r="D212" i="3"/>
  <c r="E213" i="3"/>
  <c r="E14" i="3"/>
  <c r="E52" i="4" s="1"/>
  <c r="E53" i="4" s="1"/>
  <c r="E212" i="3"/>
  <c r="F213" i="3"/>
  <c r="F14" i="3"/>
  <c r="F52" i="4" s="1"/>
  <c r="F53" i="4" s="1"/>
  <c r="F212" i="3"/>
  <c r="N207" i="3"/>
  <c r="K182" i="3"/>
  <c r="K192" i="3"/>
  <c r="K193" i="3" s="1"/>
  <c r="M188" i="3"/>
  <c r="N169" i="3"/>
  <c r="I164" i="1"/>
  <c r="B164" i="1"/>
  <c r="C36" i="3"/>
  <c r="G36" i="3"/>
  <c r="H36" i="3"/>
  <c r="D36" i="3"/>
  <c r="F36" i="3"/>
  <c r="E36" i="3"/>
  <c r="L21" i="3"/>
  <c r="C164" i="1"/>
  <c r="D164" i="1"/>
  <c r="E164" i="1"/>
  <c r="F164" i="1"/>
  <c r="I119" i="1"/>
  <c r="I114" i="3" s="1"/>
  <c r="H119" i="1"/>
  <c r="G119" i="1"/>
  <c r="F119" i="1"/>
  <c r="E119" i="1"/>
  <c r="D119" i="1"/>
  <c r="C119" i="1"/>
  <c r="B119" i="1"/>
  <c r="B114" i="3" s="1"/>
  <c r="I115" i="1"/>
  <c r="I83" i="3" s="1"/>
  <c r="H115" i="1"/>
  <c r="G115" i="1"/>
  <c r="F115" i="1"/>
  <c r="E115" i="1"/>
  <c r="D115" i="1"/>
  <c r="C115" i="1"/>
  <c r="B115" i="1"/>
  <c r="B83" i="3" s="1"/>
  <c r="B109" i="3" s="1"/>
  <c r="I111" i="1"/>
  <c r="I52" i="3" s="1"/>
  <c r="H111" i="1"/>
  <c r="G111" i="1"/>
  <c r="F111" i="1"/>
  <c r="E111" i="1"/>
  <c r="D111" i="1"/>
  <c r="C111" i="1"/>
  <c r="B111" i="1"/>
  <c r="B52" i="3" s="1"/>
  <c r="H107" i="1"/>
  <c r="G107" i="1"/>
  <c r="F107" i="1"/>
  <c r="E107" i="1"/>
  <c r="D107" i="1"/>
  <c r="C107" i="1"/>
  <c r="B107" i="1"/>
  <c r="B21" i="3" s="1"/>
  <c r="I107" i="1"/>
  <c r="I21" i="3" s="1"/>
  <c r="I139" i="1"/>
  <c r="I142" i="1" s="1"/>
  <c r="H139" i="1"/>
  <c r="H142" i="1" s="1"/>
  <c r="G139" i="1"/>
  <c r="F139" i="1"/>
  <c r="E139" i="1"/>
  <c r="D139" i="1"/>
  <c r="C139" i="1"/>
  <c r="B139" i="1"/>
  <c r="F54" i="4" l="1"/>
  <c r="F55" i="4" s="1"/>
  <c r="E54" i="4"/>
  <c r="E55" i="4" s="1"/>
  <c r="C54" i="4"/>
  <c r="C55" i="4" s="1"/>
  <c r="D54" i="4"/>
  <c r="D55" i="4" s="1"/>
  <c r="I52" i="4"/>
  <c r="I53" i="4" s="1"/>
  <c r="J15" i="3"/>
  <c r="E21" i="3"/>
  <c r="G21" i="3"/>
  <c r="D83" i="3"/>
  <c r="D109" i="3" s="1"/>
  <c r="H114" i="3"/>
  <c r="C6" i="3"/>
  <c r="K165" i="3"/>
  <c r="H21" i="3"/>
  <c r="I22" i="3" s="1"/>
  <c r="C52" i="3"/>
  <c r="B53" i="3"/>
  <c r="B68" i="3"/>
  <c r="B75" i="3"/>
  <c r="B71" i="3"/>
  <c r="B78" i="3"/>
  <c r="B81" i="3"/>
  <c r="G83" i="3"/>
  <c r="G109" i="3" s="1"/>
  <c r="D52" i="3"/>
  <c r="H83" i="3"/>
  <c r="H109" i="3" s="1"/>
  <c r="K175" i="3"/>
  <c r="E83" i="3"/>
  <c r="E109" i="3" s="1"/>
  <c r="I106" i="3"/>
  <c r="I112" i="3"/>
  <c r="I109" i="3"/>
  <c r="K109" i="3" s="1"/>
  <c r="L109" i="3" s="1"/>
  <c r="M109" i="3" s="1"/>
  <c r="N109" i="3" s="1"/>
  <c r="I102" i="3"/>
  <c r="I99" i="3"/>
  <c r="K99" i="3" s="1"/>
  <c r="L99" i="3" s="1"/>
  <c r="M99" i="3" s="1"/>
  <c r="N99" i="3" s="1"/>
  <c r="I3" i="3"/>
  <c r="F52" i="3"/>
  <c r="H213" i="3"/>
  <c r="H14" i="3"/>
  <c r="F83" i="3"/>
  <c r="F109" i="3" s="1"/>
  <c r="E52" i="3"/>
  <c r="C114" i="3"/>
  <c r="C133" i="3" s="1"/>
  <c r="C21" i="3"/>
  <c r="C3" i="3" s="1"/>
  <c r="H52" i="3"/>
  <c r="D114" i="3"/>
  <c r="D143" i="3" s="1"/>
  <c r="I212" i="3"/>
  <c r="G52" i="3"/>
  <c r="D21" i="3"/>
  <c r="D47" i="3" s="1"/>
  <c r="I71" i="3"/>
  <c r="I78" i="3"/>
  <c r="K78" i="3" s="1"/>
  <c r="L78" i="3" s="1"/>
  <c r="M78" i="3" s="1"/>
  <c r="N78" i="3" s="1"/>
  <c r="I53" i="3"/>
  <c r="I81" i="3"/>
  <c r="K81" i="3" s="1"/>
  <c r="L81" i="3" s="1"/>
  <c r="M81" i="3" s="1"/>
  <c r="N81" i="3" s="1"/>
  <c r="I75" i="3"/>
  <c r="I68" i="3"/>
  <c r="K68" i="3" s="1"/>
  <c r="L68" i="3" s="1"/>
  <c r="M68" i="3" s="1"/>
  <c r="N68" i="3" s="1"/>
  <c r="E114" i="3"/>
  <c r="E115" i="3" s="1"/>
  <c r="I140" i="3"/>
  <c r="K140" i="3" s="1"/>
  <c r="L140" i="3" s="1"/>
  <c r="M140" i="3" s="1"/>
  <c r="N140" i="3" s="1"/>
  <c r="I130" i="3"/>
  <c r="K130" i="3" s="1"/>
  <c r="L130" i="3" s="1"/>
  <c r="M130" i="3" s="1"/>
  <c r="N130" i="3" s="1"/>
  <c r="I143" i="3"/>
  <c r="I137" i="3"/>
  <c r="I133" i="3"/>
  <c r="I115" i="3"/>
  <c r="F114" i="3"/>
  <c r="F133" i="3" s="1"/>
  <c r="H172" i="3"/>
  <c r="H178" i="3"/>
  <c r="H146" i="3"/>
  <c r="H175" i="3"/>
  <c r="H168" i="3"/>
  <c r="H165" i="3"/>
  <c r="F21" i="3"/>
  <c r="C83" i="3"/>
  <c r="C109" i="3" s="1"/>
  <c r="G114" i="3"/>
  <c r="G140" i="3" s="1"/>
  <c r="E12" i="3"/>
  <c r="I19" i="3"/>
  <c r="I7" i="3"/>
  <c r="I12" i="3"/>
  <c r="I13" i="3"/>
  <c r="M145" i="3"/>
  <c r="N147" i="3"/>
  <c r="N145" i="3" s="1"/>
  <c r="O146" i="3" s="1"/>
  <c r="N203" i="3"/>
  <c r="N201" i="3" s="1"/>
  <c r="O202" i="3" s="1"/>
  <c r="M201" i="3"/>
  <c r="L146" i="3"/>
  <c r="B7" i="4"/>
  <c r="I16" i="3"/>
  <c r="F12" i="3"/>
  <c r="B142" i="1"/>
  <c r="B55" i="3"/>
  <c r="B57" i="3" s="1"/>
  <c r="H12" i="3"/>
  <c r="G12" i="3"/>
  <c r="E142" i="1"/>
  <c r="E55" i="3"/>
  <c r="E57" i="3" s="1"/>
  <c r="F142" i="1"/>
  <c r="C142" i="1"/>
  <c r="D142" i="1"/>
  <c r="G142" i="1"/>
  <c r="B6" i="3"/>
  <c r="B11" i="3"/>
  <c r="D12" i="3"/>
  <c r="C140" i="3"/>
  <c r="C137" i="3"/>
  <c r="C143" i="3"/>
  <c r="C130" i="3"/>
  <c r="D115" i="3"/>
  <c r="D133" i="3"/>
  <c r="D3" i="3"/>
  <c r="D78" i="4" s="1"/>
  <c r="F137" i="3"/>
  <c r="F130" i="3"/>
  <c r="F3" i="3"/>
  <c r="F19" i="3" s="1"/>
  <c r="B115" i="3"/>
  <c r="B137" i="3"/>
  <c r="B140" i="3"/>
  <c r="B143" i="3"/>
  <c r="B133" i="3"/>
  <c r="B130" i="3"/>
  <c r="E140" i="3"/>
  <c r="E133" i="3"/>
  <c r="E137" i="3"/>
  <c r="E143" i="3"/>
  <c r="E130" i="3"/>
  <c r="E3" i="3"/>
  <c r="G133" i="3"/>
  <c r="G115" i="3"/>
  <c r="G143" i="3"/>
  <c r="H115" i="3"/>
  <c r="B84" i="3"/>
  <c r="B106" i="3"/>
  <c r="B102" i="3"/>
  <c r="B112" i="3"/>
  <c r="B99" i="3"/>
  <c r="F112" i="3"/>
  <c r="F106" i="3"/>
  <c r="F84" i="3"/>
  <c r="B3" i="3"/>
  <c r="B3" i="4" s="1"/>
  <c r="C106" i="3"/>
  <c r="C112" i="3"/>
  <c r="C102" i="3"/>
  <c r="C99" i="3"/>
  <c r="D102" i="3"/>
  <c r="D112" i="3"/>
  <c r="D106" i="3"/>
  <c r="D84" i="3"/>
  <c r="E102" i="3"/>
  <c r="E112" i="3"/>
  <c r="E106" i="3"/>
  <c r="E99" i="3"/>
  <c r="H102" i="3"/>
  <c r="H3" i="3"/>
  <c r="H84" i="3"/>
  <c r="H106" i="3"/>
  <c r="H112" i="3"/>
  <c r="I84" i="3"/>
  <c r="H99" i="3"/>
  <c r="G112" i="3"/>
  <c r="G84" i="3"/>
  <c r="G102" i="3"/>
  <c r="G106" i="3"/>
  <c r="E15" i="3"/>
  <c r="D15" i="3"/>
  <c r="C15" i="3"/>
  <c r="F15" i="3"/>
  <c r="B15" i="3"/>
  <c r="N188" i="3"/>
  <c r="L192" i="3"/>
  <c r="L193" i="3" s="1"/>
  <c r="L182" i="3"/>
  <c r="K183" i="3"/>
  <c r="E37" i="3"/>
  <c r="G37" i="3"/>
  <c r="I50" i="3"/>
  <c r="B37" i="3"/>
  <c r="D50" i="3"/>
  <c r="D44" i="3"/>
  <c r="D22" i="3"/>
  <c r="F50" i="3"/>
  <c r="F40" i="3"/>
  <c r="F22" i="3"/>
  <c r="F44" i="3"/>
  <c r="F47" i="3"/>
  <c r="H50" i="3"/>
  <c r="H22" i="3"/>
  <c r="H44" i="3"/>
  <c r="H47" i="3"/>
  <c r="H40" i="3"/>
  <c r="E50" i="3"/>
  <c r="E22" i="3"/>
  <c r="E40" i="3"/>
  <c r="E44" i="3"/>
  <c r="E47" i="3"/>
  <c r="H37" i="3"/>
  <c r="G44" i="3"/>
  <c r="G50" i="3"/>
  <c r="G47" i="3"/>
  <c r="G22" i="3"/>
  <c r="G40" i="3"/>
  <c r="F37" i="3"/>
  <c r="C37" i="3"/>
  <c r="D37" i="3"/>
  <c r="B22" i="3"/>
  <c r="B50" i="3"/>
  <c r="B44" i="3"/>
  <c r="B47" i="3"/>
  <c r="B40" i="3"/>
  <c r="I44" i="3"/>
  <c r="I40" i="3"/>
  <c r="I47" i="3"/>
  <c r="K47" i="3" s="1"/>
  <c r="L47" i="3" s="1"/>
  <c r="M47" i="3" s="1"/>
  <c r="N47" i="3" s="1"/>
  <c r="M21" i="3"/>
  <c r="H124" i="1"/>
  <c r="C124" i="1"/>
  <c r="I124" i="1"/>
  <c r="E124" i="1"/>
  <c r="F124" i="1"/>
  <c r="D124" i="1"/>
  <c r="B124" i="1"/>
  <c r="B131" i="1" s="1"/>
  <c r="G124" i="1"/>
  <c r="I54" i="4" l="1"/>
  <c r="I55" i="4"/>
  <c r="I15" i="3"/>
  <c r="H52" i="4"/>
  <c r="H53" i="4" s="1"/>
  <c r="B78" i="4"/>
  <c r="C4" i="4"/>
  <c r="C8" i="4"/>
  <c r="B46" i="4"/>
  <c r="B49" i="4"/>
  <c r="B53" i="4" s="1"/>
  <c r="B54" i="4" s="1"/>
  <c r="D130" i="3"/>
  <c r="H81" i="3"/>
  <c r="H75" i="3"/>
  <c r="H53" i="3"/>
  <c r="H71" i="3"/>
  <c r="H78" i="3"/>
  <c r="H68" i="3"/>
  <c r="L165" i="3"/>
  <c r="K163" i="3"/>
  <c r="K164" i="3" s="1"/>
  <c r="D140" i="3"/>
  <c r="D137" i="3"/>
  <c r="H143" i="3"/>
  <c r="H140" i="3"/>
  <c r="H130" i="3"/>
  <c r="H137" i="3"/>
  <c r="H133" i="3"/>
  <c r="H131" i="1"/>
  <c r="C47" i="3"/>
  <c r="C84" i="3"/>
  <c r="G3" i="3"/>
  <c r="G78" i="4" s="1"/>
  <c r="F143" i="3"/>
  <c r="I10" i="3"/>
  <c r="L175" i="3"/>
  <c r="K173" i="3"/>
  <c r="K174" i="3" s="1"/>
  <c r="C44" i="3"/>
  <c r="G130" i="3"/>
  <c r="F115" i="3"/>
  <c r="G81" i="3"/>
  <c r="G71" i="3"/>
  <c r="G53" i="3"/>
  <c r="G78" i="3"/>
  <c r="G75" i="3"/>
  <c r="G68" i="3"/>
  <c r="D40" i="3"/>
  <c r="G99" i="3"/>
  <c r="C115" i="3"/>
  <c r="C53" i="3"/>
  <c r="C81" i="3"/>
  <c r="C71" i="3"/>
  <c r="C75" i="3"/>
  <c r="C78" i="3"/>
  <c r="C68" i="3"/>
  <c r="C40" i="3"/>
  <c r="F53" i="3"/>
  <c r="F81" i="3"/>
  <c r="F75" i="3"/>
  <c r="F71" i="3"/>
  <c r="F78" i="3"/>
  <c r="F68" i="3"/>
  <c r="C22" i="3"/>
  <c r="E84" i="3"/>
  <c r="F99" i="3"/>
  <c r="G137" i="3"/>
  <c r="F140" i="3"/>
  <c r="C50" i="3"/>
  <c r="D99" i="3"/>
  <c r="F102" i="3"/>
  <c r="E53" i="3"/>
  <c r="E71" i="3"/>
  <c r="E75" i="3"/>
  <c r="E78" i="3"/>
  <c r="E81" i="3"/>
  <c r="E68" i="3"/>
  <c r="D81" i="3"/>
  <c r="D78" i="3"/>
  <c r="D71" i="3"/>
  <c r="D75" i="3"/>
  <c r="D53" i="3"/>
  <c r="D68" i="3"/>
  <c r="I78" i="4"/>
  <c r="H78" i="4"/>
  <c r="B4" i="4"/>
  <c r="B24" i="4"/>
  <c r="B12" i="3"/>
  <c r="B9" i="4"/>
  <c r="B8" i="4"/>
  <c r="C19" i="3"/>
  <c r="M146" i="3"/>
  <c r="E10" i="3"/>
  <c r="E78" i="4"/>
  <c r="F16" i="3"/>
  <c r="N146" i="3"/>
  <c r="B11" i="4"/>
  <c r="B13" i="4" s="1"/>
  <c r="C4" i="3"/>
  <c r="C12" i="3"/>
  <c r="D55" i="3"/>
  <c r="D57" i="3" s="1"/>
  <c r="C55" i="3"/>
  <c r="C57" i="3" s="1"/>
  <c r="F55" i="3"/>
  <c r="F57" i="3" s="1"/>
  <c r="C13" i="3"/>
  <c r="C10" i="3"/>
  <c r="C7" i="3"/>
  <c r="G55" i="3"/>
  <c r="G57" i="3" s="1"/>
  <c r="H55" i="3"/>
  <c r="H57" i="3" s="1"/>
  <c r="G19" i="3"/>
  <c r="H4" i="3"/>
  <c r="G13" i="3"/>
  <c r="E19" i="3"/>
  <c r="F13" i="3"/>
  <c r="E13" i="3"/>
  <c r="F4" i="3"/>
  <c r="F10" i="3"/>
  <c r="D4" i="3"/>
  <c r="D7" i="3"/>
  <c r="D19" i="3"/>
  <c r="D10" i="3"/>
  <c r="E16" i="3"/>
  <c r="G4" i="3"/>
  <c r="D16" i="3"/>
  <c r="F7" i="3"/>
  <c r="E7" i="3"/>
  <c r="D13" i="3"/>
  <c r="E4" i="3"/>
  <c r="C16" i="3"/>
  <c r="B19" i="3"/>
  <c r="H13" i="3"/>
  <c r="H10" i="3"/>
  <c r="I4" i="3"/>
  <c r="H19" i="3"/>
  <c r="H7" i="3"/>
  <c r="H16" i="3"/>
  <c r="B16" i="3"/>
  <c r="B10" i="3"/>
  <c r="B4" i="3"/>
  <c r="B13" i="3"/>
  <c r="B7" i="3"/>
  <c r="L183" i="3"/>
  <c r="M192" i="3"/>
  <c r="M193" i="3" s="1"/>
  <c r="M182" i="3"/>
  <c r="N182" i="3"/>
  <c r="N192" i="3"/>
  <c r="N21" i="3"/>
  <c r="E131" i="1"/>
  <c r="G131" i="1"/>
  <c r="D131" i="1"/>
  <c r="F131" i="1"/>
  <c r="I131" i="1"/>
  <c r="B132" i="1" s="1"/>
  <c r="C131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H58" i="1"/>
  <c r="G58" i="1"/>
  <c r="F58" i="1"/>
  <c r="E58" i="1"/>
  <c r="D58" i="1"/>
  <c r="C58" i="1"/>
  <c r="B58" i="1"/>
  <c r="I58" i="1"/>
  <c r="H45" i="1"/>
  <c r="G45" i="1"/>
  <c r="F45" i="1"/>
  <c r="E45" i="1"/>
  <c r="D45" i="1"/>
  <c r="C45" i="1"/>
  <c r="B45" i="1"/>
  <c r="I45" i="1"/>
  <c r="H30" i="1"/>
  <c r="G30" i="1"/>
  <c r="F30" i="1"/>
  <c r="E30" i="1"/>
  <c r="D30" i="1"/>
  <c r="C30" i="1"/>
  <c r="B30" i="1"/>
  <c r="I30" i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I4" i="1"/>
  <c r="H54" i="4" l="1"/>
  <c r="H55" i="4"/>
  <c r="E132" i="1"/>
  <c r="I83" i="4"/>
  <c r="I82" i="4" s="1"/>
  <c r="I79" i="4"/>
  <c r="I80" i="4" s="1"/>
  <c r="B36" i="1"/>
  <c r="E36" i="1"/>
  <c r="B83" i="4"/>
  <c r="B82" i="4" s="1"/>
  <c r="B79" i="4"/>
  <c r="B80" i="4" s="1"/>
  <c r="G36" i="1"/>
  <c r="G60" i="1" s="1"/>
  <c r="C83" i="4"/>
  <c r="C82" i="4" s="1"/>
  <c r="C79" i="4"/>
  <c r="C80" i="4" s="1"/>
  <c r="H36" i="1"/>
  <c r="D83" i="4"/>
  <c r="D82" i="4" s="1"/>
  <c r="D79" i="4"/>
  <c r="D80" i="4" s="1"/>
  <c r="G7" i="3"/>
  <c r="M165" i="3"/>
  <c r="L163" i="3"/>
  <c r="L164" i="3" s="1"/>
  <c r="D36" i="1"/>
  <c r="F36" i="1"/>
  <c r="G10" i="3"/>
  <c r="E83" i="4"/>
  <c r="E82" i="4" s="1"/>
  <c r="E79" i="4"/>
  <c r="E80" i="4" s="1"/>
  <c r="F83" i="4"/>
  <c r="F82" i="4" s="1"/>
  <c r="F79" i="4"/>
  <c r="F80" i="4" s="1"/>
  <c r="C132" i="1"/>
  <c r="D132" i="1"/>
  <c r="H132" i="1"/>
  <c r="G83" i="4"/>
  <c r="G82" i="4" s="1"/>
  <c r="G79" i="4"/>
  <c r="G80" i="4" s="1"/>
  <c r="D10" i="1"/>
  <c r="H83" i="4"/>
  <c r="H82" i="4" s="1"/>
  <c r="H79" i="4"/>
  <c r="H80" i="4" s="1"/>
  <c r="I36" i="1"/>
  <c r="F132" i="1"/>
  <c r="M175" i="3"/>
  <c r="L173" i="3"/>
  <c r="L174" i="3" s="1"/>
  <c r="C36" i="1"/>
  <c r="G132" i="1"/>
  <c r="K78" i="4"/>
  <c r="C78" i="4"/>
  <c r="F78" i="4"/>
  <c r="B14" i="4"/>
  <c r="N193" i="3"/>
  <c r="E59" i="1"/>
  <c r="E60" i="1" s="1"/>
  <c r="D59" i="1"/>
  <c r="D60" i="1" s="1"/>
  <c r="G59" i="1"/>
  <c r="E10" i="1"/>
  <c r="E12" i="1" s="1"/>
  <c r="N183" i="3"/>
  <c r="M183" i="3"/>
  <c r="H10" i="1"/>
  <c r="H12" i="1" s="1"/>
  <c r="I10" i="1"/>
  <c r="I12" i="1" s="1"/>
  <c r="H59" i="1"/>
  <c r="H60" i="1" s="1"/>
  <c r="B10" i="1"/>
  <c r="B12" i="1" s="1"/>
  <c r="B59" i="1"/>
  <c r="B60" i="1" s="1"/>
  <c r="C10" i="1"/>
  <c r="C12" i="1" s="1"/>
  <c r="C59" i="1"/>
  <c r="C60" i="1" s="1"/>
  <c r="F10" i="1"/>
  <c r="F12" i="1" s="1"/>
  <c r="F59" i="1"/>
  <c r="D12" i="1"/>
  <c r="D143" i="1"/>
  <c r="G10" i="1"/>
  <c r="I59" i="1"/>
  <c r="I60" i="1" s="1"/>
  <c r="H20" i="1" l="1"/>
  <c r="H64" i="1"/>
  <c r="H76" i="1" s="1"/>
  <c r="I20" i="1"/>
  <c r="I64" i="1"/>
  <c r="I76" i="1" s="1"/>
  <c r="D20" i="1"/>
  <c r="D64" i="1"/>
  <c r="D76" i="1" s="1"/>
  <c r="I143" i="1"/>
  <c r="N165" i="3"/>
  <c r="N163" i="3" s="1"/>
  <c r="M163" i="3"/>
  <c r="M164" i="3" s="1"/>
  <c r="H143" i="1"/>
  <c r="B20" i="1"/>
  <c r="B64" i="1"/>
  <c r="B76" i="1" s="1"/>
  <c r="N175" i="3"/>
  <c r="N173" i="3" s="1"/>
  <c r="M173" i="3"/>
  <c r="M174" i="3" s="1"/>
  <c r="F60" i="1"/>
  <c r="F20" i="1"/>
  <c r="F64" i="1"/>
  <c r="F76" i="1" s="1"/>
  <c r="E20" i="1"/>
  <c r="E64" i="1"/>
  <c r="E76" i="1" s="1"/>
  <c r="C20" i="1"/>
  <c r="C64" i="1"/>
  <c r="C76" i="1" s="1"/>
  <c r="L78" i="4"/>
  <c r="B19" i="4"/>
  <c r="B16" i="4"/>
  <c r="C143" i="1"/>
  <c r="E143" i="1"/>
  <c r="B143" i="1"/>
  <c r="F143" i="1"/>
  <c r="G12" i="1"/>
  <c r="G143" i="1"/>
  <c r="I94" i="1" l="1"/>
  <c r="B55" i="4"/>
  <c r="B94" i="1"/>
  <c r="B96" i="1" s="1"/>
  <c r="B97" i="1" s="1"/>
  <c r="E94" i="1"/>
  <c r="E96" i="1" s="1"/>
  <c r="E97" i="1" s="1"/>
  <c r="F94" i="1"/>
  <c r="F96" i="1" s="1"/>
  <c r="F97" i="1" s="1"/>
  <c r="N164" i="3"/>
  <c r="D94" i="1"/>
  <c r="D96" i="1" s="1"/>
  <c r="D97" i="1" s="1"/>
  <c r="G20" i="1"/>
  <c r="G64" i="1"/>
  <c r="G76" i="1" s="1"/>
  <c r="C94" i="1"/>
  <c r="C96" i="1" s="1"/>
  <c r="C97" i="1" s="1"/>
  <c r="N174" i="3"/>
  <c r="H94" i="1"/>
  <c r="H96" i="1" s="1"/>
  <c r="M78" i="4"/>
  <c r="H1" i="1"/>
  <c r="G1" i="1" s="1"/>
  <c r="F1" i="1" s="1"/>
  <c r="E1" i="1" s="1"/>
  <c r="D1" i="1" s="1"/>
  <c r="C1" i="1" s="1"/>
  <c r="B1" i="1" s="1"/>
  <c r="D66" i="4" l="1"/>
  <c r="D68" i="4" s="1"/>
  <c r="D69" i="4" s="1"/>
  <c r="H66" i="4"/>
  <c r="H68" i="4" s="1"/>
  <c r="H69" i="4" s="1"/>
  <c r="I95" i="1"/>
  <c r="H97" i="1"/>
  <c r="I66" i="4"/>
  <c r="F66" i="4"/>
  <c r="F68" i="4" s="1"/>
  <c r="F69" i="4" s="1"/>
  <c r="E66" i="4"/>
  <c r="E68" i="4" s="1"/>
  <c r="E69" i="4" s="1"/>
  <c r="B66" i="4"/>
  <c r="B68" i="4" s="1"/>
  <c r="B69" i="4" s="1"/>
  <c r="C66" i="4"/>
  <c r="C68" i="4" s="1"/>
  <c r="C69" i="4" s="1"/>
  <c r="G94" i="1"/>
  <c r="G96" i="1" s="1"/>
  <c r="G97" i="1" s="1"/>
  <c r="N78" i="4"/>
  <c r="K112" i="3"/>
  <c r="L112" i="3" s="1"/>
  <c r="I67" i="4" l="1"/>
  <c r="I68" i="4" s="1"/>
  <c r="I96" i="1"/>
  <c r="I97" i="1" s="1"/>
  <c r="M112" i="3"/>
  <c r="I69" i="4" l="1"/>
  <c r="N112" i="3"/>
  <c r="G164" i="1" l="1"/>
  <c r="G173" i="3"/>
  <c r="G174" i="3" s="1"/>
  <c r="H174" i="3" l="1"/>
  <c r="G175" i="3"/>
  <c r="G211" i="3"/>
  <c r="G14" i="3" l="1"/>
  <c r="G52" i="4" s="1"/>
  <c r="G53" i="4" s="1"/>
  <c r="H212" i="3"/>
  <c r="G212" i="3"/>
  <c r="G213" i="3"/>
  <c r="G54" i="4" l="1"/>
  <c r="G55" i="4"/>
  <c r="G66" i="4"/>
  <c r="G68" i="4" s="1"/>
  <c r="G69" i="4" s="1"/>
  <c r="G16" i="3"/>
  <c r="G15" i="3"/>
  <c r="H15" i="3"/>
  <c r="K41" i="3" l="1"/>
  <c r="L41" i="3" s="1"/>
  <c r="K54" i="3" l="1"/>
  <c r="K202" i="3" l="1"/>
  <c r="L202" i="3" l="1"/>
  <c r="M202" i="3" l="1"/>
  <c r="N202" i="3" l="1"/>
  <c r="K176" i="3" l="1"/>
  <c r="N178" i="3"/>
  <c r="N176" i="3" s="1"/>
  <c r="M176" i="3"/>
  <c r="L176" i="3"/>
  <c r="L177" i="3" l="1"/>
  <c r="N177" i="3"/>
  <c r="M166" i="3"/>
  <c r="M177" i="3"/>
  <c r="K166" i="3"/>
  <c r="K170" i="3" s="1"/>
  <c r="K177" i="3"/>
  <c r="L166" i="3"/>
  <c r="M170" i="3"/>
  <c r="M172" i="3" s="1"/>
  <c r="M167" i="3"/>
  <c r="K167" i="3"/>
  <c r="N166" i="3"/>
  <c r="L167" i="3" l="1"/>
  <c r="L170" i="3"/>
  <c r="L172" i="3" s="1"/>
  <c r="K171" i="3"/>
  <c r="K172" i="3"/>
  <c r="N170" i="3"/>
  <c r="N167" i="3"/>
  <c r="L171" i="3" l="1"/>
  <c r="M171" i="3"/>
  <c r="N171" i="3"/>
  <c r="N172" i="3"/>
  <c r="L213" i="3" l="1"/>
  <c r="M213" i="3" l="1"/>
  <c r="M211" i="3" s="1"/>
  <c r="L211" i="3"/>
  <c r="L212" i="3" s="1"/>
  <c r="K212" i="3"/>
  <c r="N213" i="3" l="1"/>
  <c r="M212" i="3"/>
  <c r="N211" i="3" l="1"/>
  <c r="O213" i="3"/>
  <c r="O211" i="3" s="1"/>
  <c r="K143" i="3"/>
  <c r="L143" i="3" s="1"/>
  <c r="O16" i="3" l="1"/>
  <c r="O212" i="3"/>
  <c r="N212" i="3"/>
  <c r="M143" i="3"/>
  <c r="N143" i="3" l="1"/>
  <c r="K195" i="3" l="1"/>
  <c r="N195" i="3"/>
  <c r="N185" i="3" s="1"/>
  <c r="N189" i="3" s="1"/>
  <c r="M195" i="3"/>
  <c r="L195" i="3"/>
  <c r="L185" i="3" s="1"/>
  <c r="N196" i="3" l="1"/>
  <c r="K196" i="3"/>
  <c r="L196" i="3"/>
  <c r="M185" i="3"/>
  <c r="M186" i="3" s="1"/>
  <c r="N191" i="3"/>
  <c r="K185" i="3"/>
  <c r="N186" i="3"/>
  <c r="L189" i="3"/>
  <c r="M189" i="3"/>
  <c r="M196" i="3"/>
  <c r="M190" i="3" l="1"/>
  <c r="M191" i="3"/>
  <c r="L191" i="3"/>
  <c r="K186" i="3"/>
  <c r="L186" i="3"/>
  <c r="K189" i="3"/>
  <c r="N190" i="3"/>
  <c r="K191" i="3" l="1"/>
  <c r="K190" i="3"/>
  <c r="L190" i="3"/>
  <c r="M214" i="3"/>
  <c r="M204" i="3" s="1"/>
  <c r="L214" i="3"/>
  <c r="K214" i="3"/>
  <c r="K204" i="3" s="1"/>
  <c r="K208" i="3" s="1"/>
  <c r="N214" i="3"/>
  <c r="N204" i="3" l="1"/>
  <c r="O205" i="3" s="1"/>
  <c r="O215" i="3"/>
  <c r="K215" i="3"/>
  <c r="L215" i="3"/>
  <c r="N208" i="3"/>
  <c r="O209" i="3" s="1"/>
  <c r="N205" i="3"/>
  <c r="M208" i="3"/>
  <c r="K209" i="3"/>
  <c r="K210" i="3"/>
  <c r="N215" i="3"/>
  <c r="M215" i="3"/>
  <c r="K205" i="3"/>
  <c r="L204" i="3"/>
  <c r="M205" i="3" s="1"/>
  <c r="L205" i="3" l="1"/>
  <c r="L208" i="3"/>
  <c r="M209" i="3"/>
  <c r="M210" i="3"/>
  <c r="N209" i="3"/>
  <c r="N210" i="3"/>
  <c r="L210" i="3" l="1"/>
  <c r="L209" i="3"/>
  <c r="K85" i="3" l="1"/>
  <c r="K23" i="3" l="1"/>
  <c r="K21" i="3" l="1"/>
  <c r="K187" i="3" l="1"/>
  <c r="K22" i="3"/>
  <c r="K168" i="3"/>
  <c r="K45" i="3"/>
  <c r="K206" i="3"/>
  <c r="K46" i="3" l="1"/>
  <c r="L22" i="3"/>
  <c r="L45" i="3"/>
  <c r="L206" i="3"/>
  <c r="L187" i="3"/>
  <c r="L168" i="3"/>
  <c r="M187" i="3" l="1"/>
  <c r="M22" i="3"/>
  <c r="M168" i="3"/>
  <c r="M45" i="3"/>
  <c r="M206" i="3"/>
  <c r="L46" i="3"/>
  <c r="N22" i="3" l="1"/>
  <c r="N45" i="3"/>
  <c r="N187" i="3"/>
  <c r="N168" i="3"/>
  <c r="N206" i="3"/>
  <c r="M46" i="3"/>
  <c r="N46" i="3" l="1"/>
  <c r="K62" i="3" l="1"/>
  <c r="L62" i="3" s="1"/>
  <c r="L52" i="3" s="1"/>
  <c r="K52" i="3" l="1"/>
  <c r="M62" i="3"/>
  <c r="M52" i="3" s="1"/>
  <c r="M53" i="3" s="1"/>
  <c r="L66" i="3"/>
  <c r="K76" i="3"/>
  <c r="K53" i="3" l="1"/>
  <c r="L53" i="3"/>
  <c r="K79" i="3"/>
  <c r="K66" i="3"/>
  <c r="K67" i="3" s="1"/>
  <c r="K77" i="3"/>
  <c r="L79" i="3"/>
  <c r="L80" i="3" s="1"/>
  <c r="L76" i="3"/>
  <c r="M66" i="3"/>
  <c r="M67" i="3" s="1"/>
  <c r="N62" i="3"/>
  <c r="N52" i="3" l="1"/>
  <c r="K80" i="3"/>
  <c r="K69" i="3"/>
  <c r="L67" i="3"/>
  <c r="L69" i="3"/>
  <c r="L73" i="3" s="1"/>
  <c r="K70" i="3"/>
  <c r="N76" i="3"/>
  <c r="N79" i="3"/>
  <c r="L77" i="3"/>
  <c r="M76" i="3"/>
  <c r="M79" i="3"/>
  <c r="M80" i="3" s="1"/>
  <c r="N53" i="3" l="1"/>
  <c r="O53" i="3"/>
  <c r="N66" i="3"/>
  <c r="N67" i="3" s="1"/>
  <c r="N80" i="3"/>
  <c r="K73" i="3"/>
  <c r="K71" i="3"/>
  <c r="M77" i="3"/>
  <c r="L75" i="3"/>
  <c r="L74" i="3"/>
  <c r="N69" i="3"/>
  <c r="N73" i="3" s="1"/>
  <c r="L71" i="3"/>
  <c r="L70" i="3"/>
  <c r="M69" i="3"/>
  <c r="M73" i="3" s="1"/>
  <c r="N77" i="3"/>
  <c r="K75" i="3" l="1"/>
  <c r="K74" i="3"/>
  <c r="M75" i="3"/>
  <c r="M74" i="3"/>
  <c r="N71" i="3"/>
  <c r="N70" i="3"/>
  <c r="N74" i="3"/>
  <c r="N75" i="3"/>
  <c r="M71" i="3"/>
  <c r="M70" i="3"/>
  <c r="K120" i="3" l="1"/>
  <c r="L114" i="3"/>
  <c r="K114" i="3"/>
  <c r="K141" i="3" l="1"/>
  <c r="K115" i="3"/>
  <c r="K128" i="3"/>
  <c r="K138" i="3"/>
  <c r="L115" i="3"/>
  <c r="L141" i="3"/>
  <c r="L138" i="3"/>
  <c r="L128" i="3"/>
  <c r="M114" i="3"/>
  <c r="N114" i="3"/>
  <c r="O115" i="3" s="1"/>
  <c r="N141" i="3" l="1"/>
  <c r="N115" i="3"/>
  <c r="N138" i="3"/>
  <c r="N128" i="3"/>
  <c r="M141" i="3"/>
  <c r="M138" i="3"/>
  <c r="M128" i="3"/>
  <c r="M115" i="3"/>
  <c r="L139" i="3"/>
  <c r="L129" i="3"/>
  <c r="K139" i="3"/>
  <c r="K129" i="3"/>
  <c r="L131" i="3"/>
  <c r="L142" i="3"/>
  <c r="K142" i="3"/>
  <c r="K131" i="3"/>
  <c r="J43" i="4" l="1"/>
  <c r="K135" i="3"/>
  <c r="K137" i="3" s="1"/>
  <c r="K132" i="3"/>
  <c r="L135" i="3"/>
  <c r="L137" i="3" s="1"/>
  <c r="L132" i="3"/>
  <c r="M131" i="3"/>
  <c r="M132" i="3" s="1"/>
  <c r="M142" i="3"/>
  <c r="L133" i="3"/>
  <c r="N142" i="3"/>
  <c r="N131" i="3"/>
  <c r="M139" i="3"/>
  <c r="N129" i="3"/>
  <c r="N139" i="3"/>
  <c r="K133" i="3"/>
  <c r="M129" i="3"/>
  <c r="N132" i="3" l="1"/>
  <c r="L136" i="3"/>
  <c r="M135" i="3"/>
  <c r="M137" i="3" s="1"/>
  <c r="K136" i="3"/>
  <c r="N133" i="3"/>
  <c r="M133" i="3"/>
  <c r="N135" i="3"/>
  <c r="M136" i="3" l="1"/>
  <c r="N136" i="3"/>
  <c r="N137" i="3"/>
  <c r="K35" i="3" l="1"/>
  <c r="K36" i="3" l="1"/>
  <c r="L36" i="3"/>
  <c r="K67" i="4" l="1"/>
  <c r="J69" i="4"/>
  <c r="K13" i="4" l="1"/>
  <c r="L13" i="4" s="1"/>
  <c r="M13" i="4" l="1"/>
  <c r="N13" i="4" l="1"/>
  <c r="O13" i="4" s="1"/>
  <c r="M48" i="3"/>
  <c r="M38" i="3" s="1"/>
  <c r="L48" i="3"/>
  <c r="L49" i="3" s="1"/>
  <c r="N48" i="3"/>
  <c r="K48" i="3"/>
  <c r="K38" i="3" s="1"/>
  <c r="K39" i="3" l="1"/>
  <c r="K42" i="3"/>
  <c r="K40" i="3"/>
  <c r="M40" i="3"/>
  <c r="M39" i="3"/>
  <c r="K49" i="3"/>
  <c r="N38" i="3"/>
  <c r="O49" i="3"/>
  <c r="M49" i="3"/>
  <c r="N49" i="3"/>
  <c r="L38" i="3"/>
  <c r="K43" i="3" l="1"/>
  <c r="L43" i="3"/>
  <c r="L39" i="3"/>
  <c r="L40" i="3"/>
  <c r="K44" i="3"/>
  <c r="N39" i="3"/>
  <c r="N40" i="3"/>
  <c r="K93" i="3"/>
  <c r="K83" i="3" s="1"/>
  <c r="K107" i="3" l="1"/>
  <c r="K110" i="3"/>
  <c r="K3" i="3"/>
  <c r="K84" i="3"/>
  <c r="K97" i="3"/>
  <c r="L93" i="3"/>
  <c r="K5" i="3" l="1"/>
  <c r="K98" i="3"/>
  <c r="L83" i="3"/>
  <c r="K4" i="3"/>
  <c r="K111" i="3"/>
  <c r="K100" i="3"/>
  <c r="K17" i="3"/>
  <c r="K108" i="3"/>
  <c r="K16" i="3" l="1"/>
  <c r="K15" i="3"/>
  <c r="K77" i="4"/>
  <c r="K19" i="3"/>
  <c r="K18" i="3"/>
  <c r="K102" i="3"/>
  <c r="K101" i="3"/>
  <c r="K8" i="3"/>
  <c r="M83" i="3"/>
  <c r="N83" i="3"/>
  <c r="L107" i="3"/>
  <c r="L84" i="3"/>
  <c r="L97" i="3"/>
  <c r="L3" i="3"/>
  <c r="L110" i="3"/>
  <c r="K6" i="3"/>
  <c r="K7" i="3"/>
  <c r="K104" i="3"/>
  <c r="L108" i="3" l="1"/>
  <c r="K105" i="3"/>
  <c r="K106" i="3"/>
  <c r="K10" i="3"/>
  <c r="K9" i="3"/>
  <c r="L17" i="3"/>
  <c r="L111" i="3"/>
  <c r="L100" i="3"/>
  <c r="L104" i="3" s="1"/>
  <c r="N107" i="3"/>
  <c r="N84" i="3"/>
  <c r="O84" i="3"/>
  <c r="N3" i="3"/>
  <c r="N97" i="3"/>
  <c r="N110" i="3"/>
  <c r="M3" i="3"/>
  <c r="M110" i="3"/>
  <c r="M107" i="3"/>
  <c r="M84" i="3"/>
  <c r="M97" i="3"/>
  <c r="K11" i="3"/>
  <c r="L4" i="3"/>
  <c r="K65" i="4"/>
  <c r="L65" i="4" s="1"/>
  <c r="M65" i="4" s="1"/>
  <c r="N65" i="4" s="1"/>
  <c r="O65" i="4" s="1"/>
  <c r="K41" i="4"/>
  <c r="K40" i="4"/>
  <c r="K52" i="4"/>
  <c r="K32" i="4"/>
  <c r="K37" i="4"/>
  <c r="K36" i="4"/>
  <c r="K26" i="4"/>
  <c r="K33" i="4"/>
  <c r="K59" i="4"/>
  <c r="K56" i="4"/>
  <c r="K58" i="4" s="1"/>
  <c r="K30" i="4"/>
  <c r="K39" i="4"/>
  <c r="K50" i="4"/>
  <c r="L50" i="4" s="1"/>
  <c r="M50" i="4" s="1"/>
  <c r="N50" i="4" s="1"/>
  <c r="O50" i="4" s="1"/>
  <c r="K34" i="4"/>
  <c r="K23" i="4"/>
  <c r="K21" i="4"/>
  <c r="K27" i="4"/>
  <c r="K35" i="4"/>
  <c r="K48" i="4"/>
  <c r="K42" i="4"/>
  <c r="K57" i="4"/>
  <c r="K25" i="4"/>
  <c r="K28" i="4"/>
  <c r="K38" i="4"/>
  <c r="K29" i="4"/>
  <c r="K22" i="4"/>
  <c r="K70" i="4" s="1"/>
  <c r="L98" i="3"/>
  <c r="L5" i="3"/>
  <c r="L59" i="4" l="1"/>
  <c r="K46" i="4"/>
  <c r="L77" i="4"/>
  <c r="K43" i="4"/>
  <c r="N108" i="3"/>
  <c r="O15" i="3"/>
  <c r="L18" i="3"/>
  <c r="L19" i="3"/>
  <c r="M108" i="3"/>
  <c r="N5" i="3"/>
  <c r="N98" i="3"/>
  <c r="L106" i="3"/>
  <c r="L105" i="3"/>
  <c r="L101" i="3"/>
  <c r="L8" i="3"/>
  <c r="L11" i="3" s="1"/>
  <c r="K31" i="4"/>
  <c r="N100" i="3"/>
  <c r="N104" i="3" s="1"/>
  <c r="N111" i="3"/>
  <c r="N17" i="3"/>
  <c r="L16" i="3"/>
  <c r="L15" i="3"/>
  <c r="K60" i="4"/>
  <c r="K13" i="3"/>
  <c r="K12" i="3"/>
  <c r="L7" i="3"/>
  <c r="L6" i="3"/>
  <c r="M98" i="3"/>
  <c r="M104" i="3"/>
  <c r="M5" i="3"/>
  <c r="K24" i="4"/>
  <c r="M17" i="3"/>
  <c r="M100" i="3"/>
  <c r="M111" i="3"/>
  <c r="M4" i="3"/>
  <c r="N4" i="3"/>
  <c r="K49" i="4" l="1"/>
  <c r="K53" i="4" s="1"/>
  <c r="K55" i="4" s="1"/>
  <c r="M59" i="4"/>
  <c r="L60" i="4"/>
  <c r="L51" i="4"/>
  <c r="M51" i="4" s="1"/>
  <c r="L38" i="4"/>
  <c r="L29" i="4"/>
  <c r="L32" i="4"/>
  <c r="L37" i="4"/>
  <c r="L36" i="4"/>
  <c r="L39" i="4"/>
  <c r="L26" i="4"/>
  <c r="L28" i="4"/>
  <c r="L33" i="4"/>
  <c r="M33" i="4" s="1"/>
  <c r="L35" i="4"/>
  <c r="L34" i="4"/>
  <c r="L23" i="4"/>
  <c r="L22" i="4"/>
  <c r="L30" i="4"/>
  <c r="L25" i="4"/>
  <c r="L47" i="4"/>
  <c r="L41" i="4"/>
  <c r="L21" i="4"/>
  <c r="L40" i="4"/>
  <c r="L27" i="4"/>
  <c r="L42" i="4"/>
  <c r="M42" i="4" s="1"/>
  <c r="L52" i="4"/>
  <c r="L57" i="4"/>
  <c r="L12" i="3"/>
  <c r="L13" i="3"/>
  <c r="K61" i="4"/>
  <c r="K63" i="4"/>
  <c r="L63" i="4" s="1"/>
  <c r="K62" i="4"/>
  <c r="L62" i="4" s="1"/>
  <c r="M7" i="3"/>
  <c r="M6" i="3"/>
  <c r="M77" i="4"/>
  <c r="N106" i="3"/>
  <c r="N105" i="3"/>
  <c r="M16" i="3"/>
  <c r="M15" i="3"/>
  <c r="L56" i="4"/>
  <c r="L58" i="4" s="1"/>
  <c r="L48" i="4"/>
  <c r="M8" i="3"/>
  <c r="M11" i="3" s="1"/>
  <c r="M101" i="3"/>
  <c r="N8" i="3"/>
  <c r="N11" i="3" s="1"/>
  <c r="N101" i="3"/>
  <c r="N16" i="3"/>
  <c r="N15" i="3"/>
  <c r="K12" i="4"/>
  <c r="K14" i="4" s="1"/>
  <c r="L10" i="3"/>
  <c r="L9" i="3"/>
  <c r="M105" i="3"/>
  <c r="M106" i="3"/>
  <c r="N18" i="3"/>
  <c r="N19" i="3"/>
  <c r="N77" i="4"/>
  <c r="M18" i="3"/>
  <c r="M19" i="3"/>
  <c r="N6" i="3"/>
  <c r="N7" i="3"/>
  <c r="L61" i="4" l="1"/>
  <c r="K64" i="4"/>
  <c r="K66" i="4" s="1"/>
  <c r="K68" i="4" s="1"/>
  <c r="L70" i="4"/>
  <c r="N59" i="4"/>
  <c r="M60" i="4"/>
  <c r="M63" i="4" s="1"/>
  <c r="K16" i="4"/>
  <c r="L24" i="4"/>
  <c r="M23" i="4"/>
  <c r="M35" i="4"/>
  <c r="N35" i="4" s="1"/>
  <c r="O35" i="4" s="1"/>
  <c r="N42" i="4"/>
  <c r="O42" i="4" s="1"/>
  <c r="M21" i="4"/>
  <c r="M28" i="4"/>
  <c r="N28" i="4" s="1"/>
  <c r="O28" i="4" s="1"/>
  <c r="M41" i="4"/>
  <c r="N41" i="4" s="1"/>
  <c r="O41" i="4" s="1"/>
  <c r="M27" i="4"/>
  <c r="N27" i="4" s="1"/>
  <c r="O27" i="4" s="1"/>
  <c r="L31" i="4"/>
  <c r="M26" i="4"/>
  <c r="N26" i="4" s="1"/>
  <c r="O26" i="4" s="1"/>
  <c r="M37" i="4"/>
  <c r="N37" i="4" s="1"/>
  <c r="O37" i="4" s="1"/>
  <c r="N33" i="4"/>
  <c r="O33" i="4" s="1"/>
  <c r="M40" i="4"/>
  <c r="N40" i="4" s="1"/>
  <c r="O40" i="4" s="1"/>
  <c r="M39" i="4"/>
  <c r="N39" i="4" s="1"/>
  <c r="O39" i="4" s="1"/>
  <c r="M36" i="4"/>
  <c r="N36" i="4" s="1"/>
  <c r="O36" i="4" s="1"/>
  <c r="M25" i="4"/>
  <c r="N25" i="4" s="1"/>
  <c r="O25" i="4" s="1"/>
  <c r="L43" i="4"/>
  <c r="M32" i="4"/>
  <c r="M30" i="4"/>
  <c r="N30" i="4" s="1"/>
  <c r="O30" i="4" s="1"/>
  <c r="M29" i="4"/>
  <c r="N29" i="4" s="1"/>
  <c r="O29" i="4" s="1"/>
  <c r="M22" i="4"/>
  <c r="M38" i="4"/>
  <c r="N38" i="4" s="1"/>
  <c r="O38" i="4" s="1"/>
  <c r="N51" i="4"/>
  <c r="O51" i="4" s="1"/>
  <c r="M34" i="4"/>
  <c r="N34" i="4" s="1"/>
  <c r="O34" i="4" s="1"/>
  <c r="M57" i="4"/>
  <c r="N57" i="4" s="1"/>
  <c r="O57" i="4" s="1"/>
  <c r="M48" i="4"/>
  <c r="N48" i="4" s="1"/>
  <c r="O48" i="4" s="1"/>
  <c r="O49" i="4" s="1"/>
  <c r="M47" i="4"/>
  <c r="N47" i="4" s="1"/>
  <c r="O47" i="4" s="1"/>
  <c r="M52" i="4"/>
  <c r="N52" i="4" s="1"/>
  <c r="O52" i="4" s="1"/>
  <c r="M12" i="3"/>
  <c r="M13" i="3"/>
  <c r="M9" i="3"/>
  <c r="M10" i="3"/>
  <c r="N13" i="3"/>
  <c r="N12" i="3"/>
  <c r="M56" i="4"/>
  <c r="L46" i="4"/>
  <c r="N10" i="3"/>
  <c r="N9" i="3"/>
  <c r="O53" i="4" l="1"/>
  <c r="L49" i="4"/>
  <c r="L53" i="4" s="1"/>
  <c r="L55" i="4" s="1"/>
  <c r="M58" i="4"/>
  <c r="N22" i="4"/>
  <c r="M70" i="4"/>
  <c r="O59" i="4"/>
  <c r="N60" i="4"/>
  <c r="N63" i="4" s="1"/>
  <c r="M62" i="4"/>
  <c r="N62" i="4" s="1"/>
  <c r="M61" i="4"/>
  <c r="L64" i="4"/>
  <c r="M24" i="4"/>
  <c r="N23" i="4"/>
  <c r="N21" i="4"/>
  <c r="M31" i="4"/>
  <c r="O55" i="4"/>
  <c r="M43" i="4"/>
  <c r="N32" i="4"/>
  <c r="M46" i="4"/>
  <c r="N56" i="4"/>
  <c r="N58" i="4" s="1"/>
  <c r="N46" i="4"/>
  <c r="L12" i="4"/>
  <c r="L14" i="4" s="1"/>
  <c r="L67" i="4"/>
  <c r="L66" i="4" l="1"/>
  <c r="N61" i="4"/>
  <c r="M64" i="4"/>
  <c r="N49" i="4"/>
  <c r="N53" i="4" s="1"/>
  <c r="N55" i="4" s="1"/>
  <c r="M49" i="4"/>
  <c r="M53" i="4" s="1"/>
  <c r="M55" i="4" s="1"/>
  <c r="M66" i="4" s="1"/>
  <c r="O22" i="4"/>
  <c r="O70" i="4" s="1"/>
  <c r="N70" i="4"/>
  <c r="O60" i="4"/>
  <c r="O63" i="4" s="1"/>
  <c r="L16" i="4"/>
  <c r="N12" i="4"/>
  <c r="N14" i="4" s="1"/>
  <c r="O12" i="4"/>
  <c r="O14" i="4" s="1"/>
  <c r="N31" i="4"/>
  <c r="O21" i="4"/>
  <c r="N24" i="4"/>
  <c r="O23" i="4"/>
  <c r="O24" i="4" s="1"/>
  <c r="O56" i="4"/>
  <c r="O58" i="4" s="1"/>
  <c r="N43" i="4"/>
  <c r="O32" i="4"/>
  <c r="O43" i="4" s="1"/>
  <c r="L68" i="4"/>
  <c r="O62" i="4" l="1"/>
  <c r="O61" i="4"/>
  <c r="O64" i="4" s="1"/>
  <c r="O66" i="4" s="1"/>
  <c r="N64" i="4"/>
  <c r="N66" i="4" s="1"/>
  <c r="O16" i="4"/>
  <c r="N16" i="4"/>
  <c r="O31" i="4"/>
  <c r="M12" i="4"/>
  <c r="M14" i="4" s="1"/>
  <c r="M67" i="4"/>
  <c r="M16" i="4" l="1"/>
  <c r="M68" i="4"/>
  <c r="K17" i="4"/>
  <c r="L17" i="4" l="1"/>
  <c r="K19" i="4"/>
  <c r="N67" i="4"/>
  <c r="N68" i="4" s="1"/>
  <c r="O67" i="4"/>
  <c r="O68" i="4" s="1"/>
  <c r="M17" i="4" l="1"/>
  <c r="L19" i="4"/>
  <c r="N17" i="4" l="1"/>
  <c r="M19" i="4"/>
  <c r="O17" i="4" l="1"/>
  <c r="O19" i="4" s="1"/>
  <c r="N1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<sst xmlns="http://schemas.openxmlformats.org/spreadsheetml/2006/main" count="544" uniqueCount="241">
  <si>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</si>
  <si>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</si>
  <si>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</si>
  <si>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</si>
  <si>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</si>
  <si>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</si>
  <si>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</si>
  <si>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</si>
  <si>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</si>
  <si>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</si>
  <si>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</si>
  <si>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</si>
  <si>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</si>
  <si>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</si>
  <si>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</si>
  <si>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</si>
  <si>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</si>
  <si>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</si>
  <si>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</si>
  <si>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</si>
  <si>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</si>
  <si>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</si>
  <si>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</si>
  <si>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</si>
  <si>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</si>
  <si>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</si>
  <si>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</si>
  <si>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</si>
  <si>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</si>
  <si>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</si>
  <si>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</si>
  <si>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</si>
  <si>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</si>
  <si>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</si>
  <si>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</si>
  <si>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</si>
  <si>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</si>
  <si>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</si>
  <si>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</si>
  <si>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</si>
  <si>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</si>
  <si>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</si>
  <si>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</si>
  <si>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</si>
  <si>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</si>
  <si>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</si>
  <si>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</si>
  <si>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</si>
  <si>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</si>
  <si>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</si>
  <si>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</si>
  <si>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</si>
  <si>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</si>
  <si>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</si>
  <si>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</si>
  <si>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</si>
  <si>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</si>
  <si>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</si>
  <si>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</si>
  <si>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</si>
  <si>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</si>
  <si>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</si>
  <si>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</si>
  <si>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</si>
  <si>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</si>
  <si>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</si>
  <si>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</si>
  <si>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</si>
  <si>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</si>
  <si>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</si>
  <si>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</si>
  <si>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</si>
  <si>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</si>
  <si>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</si>
  <si>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</si>
  <si>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</si>
  <si>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</si>
  <si>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</si>
  <si>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</si>
  <si>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</si>
  <si>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</si>
  <si>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</si>
  <si>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</si>
  <si>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</si>
  <si>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</si>
  <si>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</si>
  <si>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</si>
  <si>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</si>
  <si>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</si>
  <si>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</si>
  <si>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</si>
  <si>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</si>
  <si>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</si>
  <si>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</si>
  <si>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</si>
  <si>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</si>
  <si>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</si>
  <si>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</si>
  <si>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</si>
  <si>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</si>
  <si>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</si>
  <si>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</si>
  <si>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</si>
  <si>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</si>
  <si>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</si>
  <si>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</si>
  <si>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</si>
  <si>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</si>
  <si>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</si>
  <si>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</si>
  <si>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</si>
  <si>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</si>
  <si>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</si>
  <si>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</si>
  <si>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</si>
  <si>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</si>
  <si>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</si>
  <si>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</si>
  <si>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</si>
  <si>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</si>
  <si>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</si>
  <si>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</si>
  <si>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</si>
  <si>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</si>
  <si>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</si>
  <si>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</si>
  <si>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</si>
  <si>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</si>
  <si>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</si>
  <si>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</si>
  <si>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</si>
  <si>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</si>
  <si>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</si>
  <si>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</si>
  <si>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</si>
  <si>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</si>
  <si>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</si>
  <si>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</si>
  <si>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</si>
  <si>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</si>
  <si>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</si>
  <si>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</si>
  <si>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</si>
  <si>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</si>
  <si>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</si>
  <si>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</si>
  <si>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</si>
  <si>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</si>
  <si>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</si>
  <si>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</si>
  <si>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</si>
  <si>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</si>
  <si>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</si>
  <si>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</si>
  <si>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</si>
  <si>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</si>
  <si>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</si>
  <si>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</si>
  <si>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</si>
  <si>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</si>
  <si>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</si>
  <si>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</si>
  <si>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</si>
  <si>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</si>
  <si>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</si>
  <si>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</si>
  <si>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</si>
  <si>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</si>
  <si>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</si>
  <si>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</si>
  <si>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</si>
  <si>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</si>
  <si>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</si>
  <si>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</si>
  <si>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</si>
  <si>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</si>
  <si>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</si>
  <si>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</si>
  <si>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</si>
  <si>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</si>
  <si>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</si>
  <si>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</si>
  <si>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</si>
  <si>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</si>
  <si>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</si>
  <si>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</si>
  <si>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</si>
  <si>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</si>
  <si>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</si>
  <si>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Working Capital Schedule</t>
  </si>
  <si>
    <t>Accounts Receivable</t>
  </si>
  <si>
    <t>Inventory</t>
  </si>
  <si>
    <t>Accounts Payable</t>
  </si>
  <si>
    <t>Net Working Capital (NWC)</t>
  </si>
  <si>
    <t>Change in NWC</t>
  </si>
  <si>
    <t>Prepaid Expenses and Other Current Assets</t>
  </si>
  <si>
    <t>Accrued Liabilities</t>
  </si>
  <si>
    <t>Deferred Tax - Asset</t>
  </si>
  <si>
    <t>Deferred Tax-Liability</t>
  </si>
  <si>
    <t xml:space="preserve">Workings </t>
  </si>
  <si>
    <t>Financial Assets(FA)</t>
  </si>
  <si>
    <t>Sales/NOA</t>
  </si>
  <si>
    <t>FA +NOA</t>
  </si>
  <si>
    <t>Financial Obligations(FO)</t>
  </si>
  <si>
    <t>Interest Bearing Debt</t>
  </si>
  <si>
    <t>Operating Lease Liabilities</t>
  </si>
  <si>
    <t>Equity+FO</t>
  </si>
  <si>
    <t>Changes in Prepaid and Accrued Expenses</t>
  </si>
  <si>
    <t>Changes in Deferred Tax Assets and Liabilities</t>
  </si>
  <si>
    <t>Changes in NOA</t>
  </si>
  <si>
    <r>
      <t>NOA(</t>
    </r>
    <r>
      <rPr>
        <b/>
        <sz val="11"/>
        <color theme="1"/>
        <rFont val="Calibri"/>
        <family val="2"/>
        <scheme val="minor"/>
      </rPr>
      <t xml:space="preserve">N: B </t>
    </r>
    <r>
      <rPr>
        <sz val="11"/>
        <color theme="1"/>
        <rFont val="Calibri"/>
        <family val="2"/>
        <scheme val="minor"/>
      </rPr>
      <t xml:space="preserve"> NOA in 2014 = 5142)</t>
    </r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</si>
  <si>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</si>
  <si>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</si>
  <si>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</si>
  <si>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</si>
  <si>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</si>
  <si>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</si>
  <si>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Please ensure to write your justifications and assumptions for each lines where you have assumed a forecast rate.</t>
  </si>
  <si>
    <t>You can take up to 7 days for this task.</t>
  </si>
  <si>
    <t>Year</t>
  </si>
  <si>
    <t>Revenue Growth(%)</t>
  </si>
  <si>
    <t>Revenue(Millions in USD )</t>
  </si>
  <si>
    <t>Forecast(Revenue Growth(%))</t>
  </si>
  <si>
    <t>Lower Confidence Bound(Revenue Growth(%))</t>
  </si>
  <si>
    <t>Upper Confidence Bound(Revenue Growth(%))</t>
  </si>
  <si>
    <t>EBITDA Margin(%)</t>
  </si>
  <si>
    <t>EBITDA(Millions in USD )</t>
  </si>
  <si>
    <t>Forecast(EBITDA Margin(%))</t>
  </si>
  <si>
    <t>Lower Confidence Bound(EBITDA Margin(%))</t>
  </si>
  <si>
    <t>Upper Confidence Bound(EBITDA Margin(%))</t>
  </si>
  <si>
    <t>Intereset expense(income) net was forecasted to be grown at the rate of revenue growth.</t>
  </si>
  <si>
    <t>Tax rate was forecasted at the rate of 18.2 % in 2023</t>
  </si>
  <si>
    <t xml:space="preserve">Income tax expense was forecasted based on the tax rate of 2023. </t>
  </si>
  <si>
    <t>Diluted number of shares for the forecasting was assumed as the consistent as it was in 2023.</t>
  </si>
  <si>
    <t>DPS was forecasted  at the growth rate in 2023.</t>
  </si>
  <si>
    <t>DPS growth rate was forecasted  at the growth rate in 2023.</t>
  </si>
  <si>
    <t>Revenue growth was forecasted using Forecasting Trend of the historical data.</t>
  </si>
  <si>
    <t>NWC as a % of revenue was assumed as the consistent as it was in 2023.</t>
  </si>
  <si>
    <t>N:B</t>
  </si>
  <si>
    <t xml:space="preserve">As Nike continue to develop new technologies, Nike is simultaneously focused on the design of innovative products and experiences incorporating such technologies throughout their product categories and consumer applications. </t>
  </si>
  <si>
    <t>Assumptions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</si>
</sst>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_-* #,##0_-;\(#,##0\)_-;_-* &quot;-&quot;_-;_-@_-"/>
    <numFmt numFmtId="168" formatCode="_(* #,##0.000_);_(* \(#,##0.000\);_(* &quot;-&quot;??_);_(@_)"/>
    <numFmt numFmtId="169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D942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5" fontId="0" fillId="0" borderId="1" xfId="1" applyNumberFormat="1" applyFont="1" applyBorder="1"/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1" fillId="0" borderId="0" xfId="2" applyNumberFormat="1" applyFont="1" applyFill="1" applyAlignment="1">
      <alignment horizontal="right"/>
    </xf>
    <xf numFmtId="165" fontId="2" fillId="0" borderId="0" xfId="1" applyNumberFormat="1" applyFont="1" applyFill="1"/>
    <xf numFmtId="165" fontId="0" fillId="0" borderId="0" xfId="1" applyNumberFormat="1" applyFont="1" applyFill="1"/>
    <xf numFmtId="166" fontId="14" fillId="0" borderId="0" xfId="2" applyNumberFormat="1" applyFont="1" applyFill="1"/>
    <xf numFmtId="165" fontId="2" fillId="0" borderId="0" xfId="0" applyNumberFormat="1" applyFont="1" applyFill="1"/>
    <xf numFmtId="165" fontId="0" fillId="0" borderId="0" xfId="0" applyNumberFormat="1"/>
    <xf numFmtId="166" fontId="12" fillId="0" borderId="3" xfId="2" applyNumberFormat="1" applyFont="1" applyBorder="1"/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3" fillId="0" borderId="0" xfId="1" applyNumberFormat="1" applyFont="1" applyAlignment="1">
      <alignment horizontal="left"/>
    </xf>
    <xf numFmtId="166" fontId="13" fillId="0" borderId="0" xfId="2" applyNumberFormat="1" applyFont="1" applyAlignment="1">
      <alignment horizontal="right"/>
    </xf>
    <xf numFmtId="164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164" fontId="15" fillId="0" borderId="0" xfId="1" applyFont="1" applyBorder="1"/>
    <xf numFmtId="166" fontId="11" fillId="0" borderId="0" xfId="2" applyNumberFormat="1" applyFont="1" applyBorder="1" applyAlignment="1">
      <alignment horizontal="right"/>
    </xf>
    <xf numFmtId="165" fontId="0" fillId="0" borderId="0" xfId="0" applyNumberFormat="1" applyFont="1"/>
    <xf numFmtId="43" fontId="0" fillId="0" borderId="0" xfId="0" applyNumberFormat="1"/>
    <xf numFmtId="165" fontId="2" fillId="0" borderId="2" xfId="1" applyNumberFormat="1" applyFont="1" applyFill="1" applyBorder="1"/>
    <xf numFmtId="164" fontId="5" fillId="0" borderId="0" xfId="1" applyFont="1" applyBorder="1"/>
    <xf numFmtId="0" fontId="2" fillId="0" borderId="0" xfId="0" applyFont="1" applyFill="1"/>
    <xf numFmtId="37" fontId="16" fillId="8" borderId="0" xfId="0" applyNumberFormat="1" applyFont="1" applyFill="1" applyAlignment="1">
      <alignment vertical="center"/>
    </xf>
    <xf numFmtId="167" fontId="17" fillId="0" borderId="0" xfId="3" applyNumberFormat="1" applyFont="1"/>
    <xf numFmtId="167" fontId="18" fillId="0" borderId="0" xfId="3" applyNumberFormat="1" applyFont="1"/>
    <xf numFmtId="167" fontId="19" fillId="0" borderId="0" xfId="3" applyNumberFormat="1" applyFont="1"/>
    <xf numFmtId="167" fontId="18" fillId="0" borderId="1" xfId="3" applyNumberFormat="1" applyFont="1" applyBorder="1"/>
    <xf numFmtId="167" fontId="20" fillId="0" borderId="1" xfId="3" applyNumberFormat="1" applyFont="1" applyBorder="1"/>
    <xf numFmtId="167" fontId="20" fillId="0" borderId="0" xfId="3" applyNumberFormat="1" applyFont="1"/>
    <xf numFmtId="0" fontId="17" fillId="0" borderId="0" xfId="3" applyNumberFormat="1" applyFont="1"/>
    <xf numFmtId="0" fontId="17" fillId="0" borderId="0" xfId="3" applyNumberFormat="1" applyFont="1" applyAlignment="1">
      <alignment horizontal="center"/>
    </xf>
    <xf numFmtId="167" fontId="0" fillId="0" borderId="0" xfId="0" applyNumberFormat="1"/>
    <xf numFmtId="165" fontId="2" fillId="0" borderId="0" xfId="1" applyNumberFormat="1" applyFont="1" applyFill="1" applyBorder="1"/>
    <xf numFmtId="167" fontId="20" fillId="7" borderId="0" xfId="3" applyNumberFormat="1" applyFont="1" applyFill="1"/>
    <xf numFmtId="167" fontId="21" fillId="0" borderId="0" xfId="3" applyNumberFormat="1" applyFont="1"/>
    <xf numFmtId="37" fontId="22" fillId="8" borderId="0" xfId="0" applyNumberFormat="1" applyFont="1" applyFill="1" applyAlignment="1">
      <alignment vertical="center"/>
    </xf>
    <xf numFmtId="0" fontId="21" fillId="0" borderId="0" xfId="0" applyFont="1"/>
    <xf numFmtId="0" fontId="21" fillId="9" borderId="0" xfId="0" applyFont="1" applyFill="1"/>
    <xf numFmtId="3" fontId="21" fillId="0" borderId="0" xfId="0" applyNumberFormat="1" applyFont="1"/>
    <xf numFmtId="3" fontId="21" fillId="9" borderId="0" xfId="0" applyNumberFormat="1" applyFont="1" applyFill="1"/>
    <xf numFmtId="167" fontId="21" fillId="0" borderId="0" xfId="0" applyNumberFormat="1" applyFont="1"/>
    <xf numFmtId="167" fontId="21" fillId="7" borderId="0" xfId="0" applyNumberFormat="1" applyFont="1" applyFill="1"/>
    <xf numFmtId="165" fontId="21" fillId="0" borderId="0" xfId="0" applyNumberFormat="1" applyFont="1"/>
    <xf numFmtId="167" fontId="21" fillId="9" borderId="0" xfId="0" applyNumberFormat="1" applyFont="1" applyFill="1"/>
    <xf numFmtId="0" fontId="2" fillId="10" borderId="0" xfId="0" applyFont="1" applyFill="1" applyAlignment="1">
      <alignment horizontal="right"/>
    </xf>
    <xf numFmtId="166" fontId="0" fillId="0" borderId="0" xfId="2" applyNumberFormat="1" applyFont="1"/>
    <xf numFmtId="168" fontId="0" fillId="0" borderId="0" xfId="0" applyNumberFormat="1"/>
    <xf numFmtId="0" fontId="0" fillId="10" borderId="0" xfId="0" applyFill="1"/>
    <xf numFmtId="167" fontId="19" fillId="9" borderId="0" xfId="3" applyNumberFormat="1" applyFont="1" applyFill="1"/>
    <xf numFmtId="165" fontId="21" fillId="11" borderId="0" xfId="0" applyNumberFormat="1" applyFont="1" applyFill="1"/>
    <xf numFmtId="165" fontId="2" fillId="11" borderId="0" xfId="0" applyNumberFormat="1" applyFont="1" applyFill="1"/>
    <xf numFmtId="0" fontId="2" fillId="11" borderId="0" xfId="0" applyFont="1" applyFill="1"/>
    <xf numFmtId="165" fontId="0" fillId="0" borderId="0" xfId="0" applyNumberFormat="1" applyFill="1"/>
    <xf numFmtId="0" fontId="21" fillId="0" borderId="0" xfId="0" applyFont="1" applyFill="1"/>
    <xf numFmtId="3" fontId="21" fillId="0" borderId="0" xfId="0" applyNumberFormat="1" applyFont="1" applyFill="1"/>
    <xf numFmtId="0" fontId="0" fillId="0" borderId="0" xfId="0" applyAlignment="1">
      <alignment horizontal="left" wrapText="1" indent="1"/>
    </xf>
    <xf numFmtId="165" fontId="0" fillId="0" borderId="0" xfId="1" applyNumberFormat="1" applyFont="1" applyFill="1" applyBorder="1"/>
    <xf numFmtId="165" fontId="0" fillId="0" borderId="0" xfId="1" applyNumberFormat="1" applyFont="1" applyBorder="1"/>
    <xf numFmtId="0" fontId="6" fillId="0" borderId="0" xfId="0" applyFont="1" applyFill="1" applyAlignment="1">
      <alignment horizontal="right"/>
    </xf>
    <xf numFmtId="0" fontId="6" fillId="2" borderId="0" xfId="0" applyFont="1" applyFill="1"/>
    <xf numFmtId="165" fontId="0" fillId="0" borderId="3" xfId="1" applyNumberFormat="1" applyFont="1" applyFill="1" applyBorder="1"/>
    <xf numFmtId="166" fontId="11" fillId="0" borderId="3" xfId="2" applyNumberFormat="1" applyFont="1" applyBorder="1"/>
    <xf numFmtId="166" fontId="14" fillId="9" borderId="0" xfId="2" applyNumberFormat="1" applyFont="1" applyFill="1"/>
    <xf numFmtId="43" fontId="0" fillId="0" borderId="0" xfId="0" applyNumberFormat="1" applyAlignment="1">
      <alignment horizontal="left"/>
    </xf>
    <xf numFmtId="9" fontId="2" fillId="0" borderId="0" xfId="2" applyFont="1"/>
    <xf numFmtId="166" fontId="0" fillId="0" borderId="0" xfId="0" applyNumberFormat="1"/>
    <xf numFmtId="0" fontId="0" fillId="0" borderId="0" xfId="0" applyAlignment="1"/>
    <xf numFmtId="166" fontId="14" fillId="7" borderId="0" xfId="2" applyNumberFormat="1" applyFont="1" applyFill="1"/>
    <xf numFmtId="166" fontId="14" fillId="11" borderId="0" xfId="2" applyNumberFormat="1" applyFont="1" applyFill="1"/>
    <xf numFmtId="0" fontId="17" fillId="0" borderId="0" xfId="3" applyNumberFormat="1" applyFont="1" applyAlignment="1">
      <alignment horizontal="right"/>
    </xf>
    <xf numFmtId="169" fontId="0" fillId="0" borderId="0" xfId="0" applyNumberFormat="1" applyFill="1"/>
    <xf numFmtId="166" fontId="13" fillId="0" borderId="0" xfId="2" applyNumberFormat="1" applyFont="1" applyFill="1" applyAlignment="1">
      <alignment horizontal="right"/>
    </xf>
    <xf numFmtId="165" fontId="2" fillId="0" borderId="4" xfId="1" applyNumberFormat="1" applyFont="1" applyFill="1" applyBorder="1"/>
    <xf numFmtId="165" fontId="0" fillId="0" borderId="0" xfId="0" applyNumberFormat="1" applyFill="1" applyAlignment="1">
      <alignment horizontal="right"/>
    </xf>
    <xf numFmtId="0" fontId="2" fillId="0" borderId="3" xfId="0" applyFont="1" applyBorder="1"/>
    <xf numFmtId="0" fontId="22" fillId="0" borderId="3" xfId="0" applyFon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6">
    <dxf>
      <numFmt numFmtId="166" formatCode="0.0%"/>
    </dxf>
    <dxf>
      <numFmt numFmtId="166" formatCode="0.0%"/>
    </dxf>
    <dxf>
      <numFmt numFmtId="166" formatCode="0.0%"/>
    </dxf>
    <dxf>
      <numFmt numFmtId="14" formatCode="0.00%"/>
    </dxf>
    <dxf>
      <numFmt numFmtId="14" formatCode="0.00%"/>
    </dxf>
    <dxf>
      <numFmt numFmtId="14" formatCode="0.0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Forecating Revenue Growth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'Forecasting Trend_Rev Growth'!$B$1</c:f>
              <c:strCache>
                <c:ptCount val="1"/>
                <c:pt idx="0">
                  <c:v>Revenue Growth(%)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solidFill>
                <a:srgbClr val="0070C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'Forecasting Trend_Rev Growth'!$B$2:$B$15</c:f>
              <c:numCache>
                <c:formatCode>0.0%</c:formatCode>
                <c:ptCount val="14"/>
                <c:pt idx="0">
                  <c:v>0.10079499262563396</c:v>
                </c:pt>
                <c:pt idx="1">
                  <c:v>5.8004640371229765E-2</c:v>
                </c:pt>
                <c:pt idx="2">
                  <c:v>6.0971089696071123E-2</c:v>
                </c:pt>
                <c:pt idx="3">
                  <c:v>5.95924308588065E-2</c:v>
                </c:pt>
                <c:pt idx="4">
                  <c:v>7.4731433909388079E-2</c:v>
                </c:pt>
                <c:pt idx="5">
                  <c:v>-4.3817266150267153E-2</c:v>
                </c:pt>
                <c:pt idx="6">
                  <c:v>0.19076009945726269</c:v>
                </c:pt>
                <c:pt idx="7">
                  <c:v>4.8767344739323759E-2</c:v>
                </c:pt>
                <c:pt idx="8">
                  <c:v>9.6488974523656568E-2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D-43E4-9887-98721C571BE1}"/>
            </c:ext>
          </c:extLst>
        </c:ser>
        <c:ser>
          <c:idx val="1"/>
          <c:order val="1"/>
          <c:tx>
            <c:strRef>
              <c:f>'Forecasting Trend_Rev Growth'!$C$1</c:f>
              <c:strCache>
                <c:ptCount val="1"/>
                <c:pt idx="0">
                  <c:v>Forecast(Revenue Growth(%))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solidFill>
                <a:srgbClr val="00B05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'Forecasting Trend_Rev Growth'!$A$2:$A$15</c:f>
              <c:numCache>
                <c:formatCode>General</c:formatCode>
                <c:ptCount val="1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</c:numCache>
            </c:numRef>
          </c:cat>
          <c:val>
            <c:numRef>
              <c:f>'Forecasting Trend_Rev Growth'!$C$2:$C$15</c:f>
              <c:numCache>
                <c:formatCode>General</c:formatCode>
                <c:ptCount val="14"/>
                <c:pt idx="8" formatCode="0.0%">
                  <c:v>9.6488974523656568E-2</c:v>
                </c:pt>
                <c:pt idx="9" formatCode="0.0%">
                  <c:v>9.4482505631401439E-2</c:v>
                </c:pt>
                <c:pt idx="10" formatCode="0.0%">
                  <c:v>9.6119285373797159E-2</c:v>
                </c:pt>
                <c:pt idx="11" formatCode="0.0%">
                  <c:v>9.7756065116192711E-2</c:v>
                </c:pt>
                <c:pt idx="12" formatCode="0.0%">
                  <c:v>9.9392844858588444E-2</c:v>
                </c:pt>
                <c:pt idx="13" formatCode="0.0%">
                  <c:v>0.101029624600984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9D-43E4-9887-98721C571BE1}"/>
            </c:ext>
          </c:extLst>
        </c:ser>
        <c:ser>
          <c:idx val="2"/>
          <c:order val="2"/>
          <c:tx>
            <c:strRef>
              <c:f>'Forecasting Trend_Rev Growth'!$D$1</c:f>
              <c:strCache>
                <c:ptCount val="1"/>
                <c:pt idx="0">
                  <c:v>Lower Confidence Bound(Revenue Growth(%))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'Forecasting Trend_Rev Growth'!$A$2:$A$15</c:f>
              <c:numCache>
                <c:formatCode>General</c:formatCode>
                <c:ptCount val="1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</c:numCache>
            </c:numRef>
          </c:cat>
          <c:val>
            <c:numRef>
              <c:f>'Forecasting Trend_Rev Growth'!$D$2:$D$15</c:f>
              <c:numCache>
                <c:formatCode>General</c:formatCode>
                <c:ptCount val="14"/>
                <c:pt idx="8" formatCode="0.0%">
                  <c:v>9.6488974523656568E-2</c:v>
                </c:pt>
                <c:pt idx="9" formatCode="0.0%">
                  <c:v>-3.3878098069205539E-2</c:v>
                </c:pt>
                <c:pt idx="10" formatCode="0.0%">
                  <c:v>-3.2894360391172911E-2</c:v>
                </c:pt>
                <c:pt idx="11" formatCode="0.0%">
                  <c:v>-3.1920230801774904E-2</c:v>
                </c:pt>
                <c:pt idx="12" formatCode="0.0%">
                  <c:v>-3.0955689170677939E-2</c:v>
                </c:pt>
                <c:pt idx="13" formatCode="0.0%">
                  <c:v>-3.0000713672951207E-2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9D-43E4-9887-98721C571BE1}"/>
            </c:ext>
          </c:extLst>
        </c:ser>
        <c:ser>
          <c:idx val="3"/>
          <c:order val="3"/>
          <c:tx>
            <c:strRef>
              <c:f>'Forecasting Trend_Rev Growth'!$E$1</c:f>
              <c:strCache>
                <c:ptCount val="1"/>
                <c:pt idx="0">
                  <c:v>Upper Confidence Bound(Revenue Growth(%))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'Forecasting Trend_Rev Growth'!$A$2:$A$15</c:f>
              <c:numCache>
                <c:formatCode>General</c:formatCode>
                <c:ptCount val="1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</c:numCache>
            </c:numRef>
          </c:cat>
          <c:val>
            <c:numRef>
              <c:f>'Forecasting Trend_Rev Growth'!$E$2:$E$15</c:f>
              <c:numCache>
                <c:formatCode>General</c:formatCode>
                <c:ptCount val="14"/>
                <c:pt idx="8" formatCode="0.0%">
                  <c:v>9.6488974523656568E-2</c:v>
                </c:pt>
                <c:pt idx="9" formatCode="0.0%">
                  <c:v>0.2228431093320084</c:v>
                </c:pt>
                <c:pt idx="10" formatCode="0.0%">
                  <c:v>0.22513293113876723</c:v>
                </c:pt>
                <c:pt idx="11" formatCode="0.0%">
                  <c:v>0.22743236103416031</c:v>
                </c:pt>
                <c:pt idx="12" formatCode="0.0%">
                  <c:v>0.22974137888785484</c:v>
                </c:pt>
                <c:pt idx="13" formatCode="0.0%">
                  <c:v>0.2320599628749192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19D-43E4-9887-98721C571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2914895"/>
        <c:axId val="642915311"/>
      </c:lineChart>
      <c:catAx>
        <c:axId val="64291489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Fiscal Year</a:t>
                </a:r>
              </a:p>
            </c:rich>
          </c:tx>
          <c:overlay val="0"/>
          <c:spPr>
            <a:solidFill>
              <a:srgbClr val="FFC000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915311"/>
        <c:crosses val="autoZero"/>
        <c:auto val="1"/>
        <c:lblAlgn val="ctr"/>
        <c:lblOffset val="100"/>
        <c:noMultiLvlLbl val="0"/>
      </c:catAx>
      <c:valAx>
        <c:axId val="64291531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Revenue Growth(%)</a:t>
                </a:r>
              </a:p>
            </c:rich>
          </c:tx>
          <c:overlay val="0"/>
          <c:spPr>
            <a:solidFill>
              <a:srgbClr val="FFC000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914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Forecating Revenue Growth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'Forecasting Trend_Rev Growth'!$B$1</c:f>
              <c:strCache>
                <c:ptCount val="1"/>
                <c:pt idx="0">
                  <c:v>Revenue Growth(%)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solidFill>
                <a:srgbClr val="0070C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'Forecasting Trend_Rev Growth'!$B$2:$B$15</c:f>
              <c:numCache>
                <c:formatCode>0.0%</c:formatCode>
                <c:ptCount val="14"/>
                <c:pt idx="0">
                  <c:v>0.10079499262563396</c:v>
                </c:pt>
                <c:pt idx="1">
                  <c:v>5.8004640371229765E-2</c:v>
                </c:pt>
                <c:pt idx="2">
                  <c:v>6.0971089696071123E-2</c:v>
                </c:pt>
                <c:pt idx="3">
                  <c:v>5.95924308588065E-2</c:v>
                </c:pt>
                <c:pt idx="4">
                  <c:v>7.4731433909388079E-2</c:v>
                </c:pt>
                <c:pt idx="5">
                  <c:v>-4.3817266150267153E-2</c:v>
                </c:pt>
                <c:pt idx="6">
                  <c:v>0.19076009945726269</c:v>
                </c:pt>
                <c:pt idx="7">
                  <c:v>4.8767344739323759E-2</c:v>
                </c:pt>
                <c:pt idx="8">
                  <c:v>9.6488974523656568E-2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3-4A09-AD3C-2EE2E8CF6A2D}"/>
            </c:ext>
          </c:extLst>
        </c:ser>
        <c:ser>
          <c:idx val="1"/>
          <c:order val="1"/>
          <c:tx>
            <c:strRef>
              <c:f>'Forecasting Trend_Rev Growth'!$C$1</c:f>
              <c:strCache>
                <c:ptCount val="1"/>
                <c:pt idx="0">
                  <c:v>Forecast(Revenue Growth(%))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solidFill>
                <a:srgbClr val="00B05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'Forecasting Trend_Rev Growth'!$A$2:$A$15</c:f>
              <c:numCache>
                <c:formatCode>General</c:formatCode>
                <c:ptCount val="1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</c:numCache>
            </c:numRef>
          </c:cat>
          <c:val>
            <c:numRef>
              <c:f>'Forecasting Trend_Rev Growth'!$C$2:$C$15</c:f>
              <c:numCache>
                <c:formatCode>General</c:formatCode>
                <c:ptCount val="14"/>
                <c:pt idx="8" formatCode="0.0%">
                  <c:v>9.6488974523656568E-2</c:v>
                </c:pt>
                <c:pt idx="9" formatCode="0.0%">
                  <c:v>9.4482505631401439E-2</c:v>
                </c:pt>
                <c:pt idx="10" formatCode="0.0%">
                  <c:v>9.6119285373797159E-2</c:v>
                </c:pt>
                <c:pt idx="11" formatCode="0.0%">
                  <c:v>9.7756065116192711E-2</c:v>
                </c:pt>
                <c:pt idx="12" formatCode="0.0%">
                  <c:v>9.9392844858588444E-2</c:v>
                </c:pt>
                <c:pt idx="13" formatCode="0.0%">
                  <c:v>0.101029624600984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3-4A09-AD3C-2EE2E8CF6A2D}"/>
            </c:ext>
          </c:extLst>
        </c:ser>
        <c:ser>
          <c:idx val="2"/>
          <c:order val="2"/>
          <c:tx>
            <c:strRef>
              <c:f>'Forecasting Trend_Rev Growth'!$D$1</c:f>
              <c:strCache>
                <c:ptCount val="1"/>
                <c:pt idx="0">
                  <c:v>Lower Confidence Bound(Revenue Growth(%))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'Forecasting Trend_Rev Growth'!$A$2:$A$15</c:f>
              <c:numCache>
                <c:formatCode>General</c:formatCode>
                <c:ptCount val="1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</c:numCache>
            </c:numRef>
          </c:cat>
          <c:val>
            <c:numRef>
              <c:f>'Forecasting Trend_Rev Growth'!$D$2:$D$15</c:f>
              <c:numCache>
                <c:formatCode>General</c:formatCode>
                <c:ptCount val="14"/>
                <c:pt idx="8" formatCode="0.0%">
                  <c:v>9.6488974523656568E-2</c:v>
                </c:pt>
                <c:pt idx="9" formatCode="0.0%">
                  <c:v>-3.3878098069205539E-2</c:v>
                </c:pt>
                <c:pt idx="10" formatCode="0.0%">
                  <c:v>-3.2894360391172911E-2</c:v>
                </c:pt>
                <c:pt idx="11" formatCode="0.0%">
                  <c:v>-3.1920230801774904E-2</c:v>
                </c:pt>
                <c:pt idx="12" formatCode="0.0%">
                  <c:v>-3.0955689170677939E-2</c:v>
                </c:pt>
                <c:pt idx="13" formatCode="0.0%">
                  <c:v>-3.0000713672951207E-2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83-4A09-AD3C-2EE2E8CF6A2D}"/>
            </c:ext>
          </c:extLst>
        </c:ser>
        <c:ser>
          <c:idx val="3"/>
          <c:order val="3"/>
          <c:tx>
            <c:strRef>
              <c:f>'Forecasting Trend_Rev Growth'!$E$1</c:f>
              <c:strCache>
                <c:ptCount val="1"/>
                <c:pt idx="0">
                  <c:v>Upper Confidence Bound(Revenue Growth(%))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'Forecasting Trend_Rev Growth'!$A$2:$A$15</c:f>
              <c:numCache>
                <c:formatCode>General</c:formatCode>
                <c:ptCount val="1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</c:numCache>
            </c:numRef>
          </c:cat>
          <c:val>
            <c:numRef>
              <c:f>'Forecasting Trend_Rev Growth'!$E$2:$E$15</c:f>
              <c:numCache>
                <c:formatCode>General</c:formatCode>
                <c:ptCount val="14"/>
                <c:pt idx="8" formatCode="0.0%">
                  <c:v>9.6488974523656568E-2</c:v>
                </c:pt>
                <c:pt idx="9" formatCode="0.0%">
                  <c:v>0.2228431093320084</c:v>
                </c:pt>
                <c:pt idx="10" formatCode="0.0%">
                  <c:v>0.22513293113876723</c:v>
                </c:pt>
                <c:pt idx="11" formatCode="0.0%">
                  <c:v>0.22743236103416031</c:v>
                </c:pt>
                <c:pt idx="12" formatCode="0.0%">
                  <c:v>0.22974137888785484</c:v>
                </c:pt>
                <c:pt idx="13" formatCode="0.0%">
                  <c:v>0.2320599628749192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83-4A09-AD3C-2EE2E8CF6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2914895"/>
        <c:axId val="642915311"/>
      </c:lineChart>
      <c:catAx>
        <c:axId val="642914895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Fiscal Year</a:t>
                </a:r>
              </a:p>
            </c:rich>
          </c:tx>
          <c:overlay val="0"/>
          <c:spPr>
            <a:solidFill>
              <a:srgbClr val="FFC000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915311"/>
        <c:crosses val="autoZero"/>
        <c:auto val="1"/>
        <c:lblAlgn val="ctr"/>
        <c:lblOffset val="100"/>
        <c:noMultiLvlLbl val="0"/>
      </c:catAx>
      <c:valAx>
        <c:axId val="64291531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Revenue Growth(%)</a:t>
                </a:r>
              </a:p>
            </c:rich>
          </c:tx>
          <c:overlay val="0"/>
          <c:spPr>
            <a:solidFill>
              <a:srgbClr val="FFC000"/>
            </a:solidFill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29148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Forecasting EBIT Margin(%)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84335110285128"/>
          <c:y val="0.29637719926157557"/>
          <c:w val="0.88093718719942615"/>
          <c:h val="0.56083462055281363"/>
        </c:manualLayout>
      </c:layout>
      <c:lineChart>
        <c:grouping val="standard"/>
        <c:varyColors val="0"/>
        <c:ser>
          <c:idx val="0"/>
          <c:order val="0"/>
          <c:tx>
            <c:strRef>
              <c:f>'Forecasting Trend_EBIT Margin'!$B$1</c:f>
              <c:strCache>
                <c:ptCount val="1"/>
                <c:pt idx="0">
                  <c:v>EBITDA Margin(%)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solidFill>
                <a:srgbClr val="00B0F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'Forecasting Trend_EBIT Margin'!$B$2:$B$15</c:f>
              <c:numCache>
                <c:formatCode>0.0%</c:formatCode>
                <c:ptCount val="14"/>
                <c:pt idx="0">
                  <c:v>0.15813208718669325</c:v>
                </c:pt>
                <c:pt idx="1">
                  <c:v>0.16342352359772672</c:v>
                </c:pt>
                <c:pt idx="2">
                  <c:v>0.16451237263464338</c:v>
                </c:pt>
                <c:pt idx="3">
                  <c:v>0.14083578316894249</c:v>
                </c:pt>
                <c:pt idx="4">
                  <c:v>0.14200986783240024</c:v>
                </c:pt>
                <c:pt idx="5">
                  <c:v>9.8842338849824879E-2</c:v>
                </c:pt>
                <c:pt idx="6">
                  <c:v>0.17214513449189456</c:v>
                </c:pt>
                <c:pt idx="7">
                  <c:v>0.16212802397773496</c:v>
                </c:pt>
                <c:pt idx="8">
                  <c:v>0.13468184391901128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FF-47E9-8B8A-55208E1F7AD2}"/>
            </c:ext>
          </c:extLst>
        </c:ser>
        <c:ser>
          <c:idx val="1"/>
          <c:order val="1"/>
          <c:tx>
            <c:strRef>
              <c:f>'Forecasting Trend_EBIT Margin'!$C$1</c:f>
              <c:strCache>
                <c:ptCount val="1"/>
                <c:pt idx="0">
                  <c:v>Forecast(EBITDA Margin(%))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solidFill>
                <a:srgbClr val="00B05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'Forecasting Trend_EBIT Margin'!$A$2:$A$15</c:f>
              <c:numCache>
                <c:formatCode>General</c:formatCode>
                <c:ptCount val="1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</c:numCache>
            </c:numRef>
          </c:cat>
          <c:val>
            <c:numRef>
              <c:f>'Forecasting Trend_EBIT Margin'!$C$2:$C$15</c:f>
              <c:numCache>
                <c:formatCode>General</c:formatCode>
                <c:ptCount val="14"/>
                <c:pt idx="8" formatCode="0.0%">
                  <c:v>0.13468184391901128</c:v>
                </c:pt>
                <c:pt idx="9" formatCode="0.0%">
                  <c:v>0.13938693124621507</c:v>
                </c:pt>
                <c:pt idx="10" formatCode="0.0%">
                  <c:v>0.13730162250431804</c:v>
                </c:pt>
                <c:pt idx="11" formatCode="0.0%">
                  <c:v>0.13521631376242099</c:v>
                </c:pt>
                <c:pt idx="12" formatCode="0.0%">
                  <c:v>0.13313100502052397</c:v>
                </c:pt>
                <c:pt idx="13" formatCode="0.0%">
                  <c:v>0.13104569627862692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FF-47E9-8B8A-55208E1F7AD2}"/>
            </c:ext>
          </c:extLst>
        </c:ser>
        <c:ser>
          <c:idx val="2"/>
          <c:order val="2"/>
          <c:tx>
            <c:strRef>
              <c:f>'Forecasting Trend_EBIT Margin'!$D$1</c:f>
              <c:strCache>
                <c:ptCount val="1"/>
                <c:pt idx="0">
                  <c:v>Lower Confidence Bound(EBITDA Margin(%))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'Forecasting Trend_EBIT Margin'!$A$2:$A$15</c:f>
              <c:numCache>
                <c:formatCode>General</c:formatCode>
                <c:ptCount val="1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</c:numCache>
            </c:numRef>
          </c:cat>
          <c:val>
            <c:numRef>
              <c:f>'Forecasting Trend_EBIT Margin'!$D$2:$D$15</c:f>
              <c:numCache>
                <c:formatCode>General</c:formatCode>
                <c:ptCount val="14"/>
                <c:pt idx="8" formatCode="0.0%">
                  <c:v>0.13468184391901128</c:v>
                </c:pt>
                <c:pt idx="9" formatCode="0.0%">
                  <c:v>9.8874583374539221E-2</c:v>
                </c:pt>
                <c:pt idx="10" formatCode="0.0%">
                  <c:v>9.6789092327486961E-2</c:v>
                </c:pt>
                <c:pt idx="11" formatCode="0.0%">
                  <c:v>9.4703459489561742E-2</c:v>
                </c:pt>
                <c:pt idx="12" formatCode="0.0%">
                  <c:v>9.2617644352811113E-2</c:v>
                </c:pt>
                <c:pt idx="13" formatCode="0.0%">
                  <c:v>9.053160641344464E-2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FF-47E9-8B8A-55208E1F7AD2}"/>
            </c:ext>
          </c:extLst>
        </c:ser>
        <c:ser>
          <c:idx val="3"/>
          <c:order val="3"/>
          <c:tx>
            <c:strRef>
              <c:f>'Forecasting Trend_EBIT Margin'!$E$1</c:f>
              <c:strCache>
                <c:ptCount val="1"/>
                <c:pt idx="0">
                  <c:v>Upper Confidence Bound(EBITDA Margin(%))</c:v>
                </c:pt>
              </c:strCache>
            </c:strRef>
          </c:tx>
          <c:spPr>
            <a:ln w="22225" cap="rnd">
              <a:solidFill>
                <a:schemeClr val="accent4"/>
              </a:solidFill>
            </a:ln>
            <a:effectLst>
              <a:glow rad="139700">
                <a:schemeClr val="accent4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dLbls>
            <c:dLbl>
              <c:idx val="8"/>
              <c:spPr>
                <a:solidFill>
                  <a:srgbClr val="00B0F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ABFF-47E9-8B8A-55208E1F7AD2}"/>
                </c:ext>
              </c:extLst>
            </c:dLbl>
            <c:spPr>
              <a:solidFill>
                <a:srgbClr val="FFC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'Forecasting Trend_EBIT Margin'!$A$2:$A$15</c:f>
              <c:numCache>
                <c:formatCode>General</c:formatCode>
                <c:ptCount val="14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</c:numCache>
            </c:numRef>
          </c:cat>
          <c:val>
            <c:numRef>
              <c:f>'Forecasting Trend_EBIT Margin'!$E$2:$E$15</c:f>
              <c:numCache>
                <c:formatCode>General</c:formatCode>
                <c:ptCount val="14"/>
                <c:pt idx="8" formatCode="0.0%">
                  <c:v>0.13468184391901128</c:v>
                </c:pt>
                <c:pt idx="9" formatCode="0.0%">
                  <c:v>0.17989927911789091</c:v>
                </c:pt>
                <c:pt idx="10" formatCode="0.0%">
                  <c:v>0.17781415268114914</c:v>
                </c:pt>
                <c:pt idx="11" formatCode="0.0%">
                  <c:v>0.17572916803528024</c:v>
                </c:pt>
                <c:pt idx="12" formatCode="0.0%">
                  <c:v>0.17364436568823682</c:v>
                </c:pt>
                <c:pt idx="13" formatCode="0.0%">
                  <c:v>0.17155978614380918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FF-47E9-8B8A-55208E1F7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3405983"/>
        <c:axId val="1383398911"/>
      </c:lineChart>
      <c:catAx>
        <c:axId val="138340598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Fiscal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398911"/>
        <c:crosses val="autoZero"/>
        <c:auto val="1"/>
        <c:lblAlgn val="ctr"/>
        <c:lblOffset val="100"/>
        <c:noMultiLvlLbl val="0"/>
      </c:catAx>
      <c:valAx>
        <c:axId val="1383398911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EBITDA Margin(%)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3405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951133873752507"/>
          <c:y val="0.17171296296296296"/>
          <c:w val="0.85643452507625739"/>
          <c:h val="0.777361111111111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'Regression line'!$C$3</c:f>
              <c:strCache>
                <c:ptCount val="1"/>
                <c:pt idx="0">
                  <c:v>Revenue Growth(%)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4.1382446566621274E-2"/>
                  <c:y val="4.3254264504951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93-44D0-A304-19F257998EA6}"/>
                </c:ext>
              </c:extLst>
            </c:dLbl>
            <c:dLbl>
              <c:idx val="7"/>
              <c:layout>
                <c:manualLayout>
                  <c:x val="-7.6904319429375562E-2"/>
                  <c:y val="4.3254264504951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93-44D0-A304-19F257998EA6}"/>
                </c:ext>
              </c:extLst>
            </c:dLbl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'Regression line'!$B$4:$B$12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xVal>
          <c:yVal>
            <c:numRef>
              <c:f>'Regression line'!$C$4:$C$12</c:f>
              <c:numCache>
                <c:formatCode>0.0%</c:formatCode>
                <c:ptCount val="9"/>
                <c:pt idx="0">
                  <c:v>0.10079499262563396</c:v>
                </c:pt>
                <c:pt idx="1">
                  <c:v>5.8004640371229765E-2</c:v>
                </c:pt>
                <c:pt idx="2">
                  <c:v>6.0971089696071123E-2</c:v>
                </c:pt>
                <c:pt idx="3">
                  <c:v>5.95924308588065E-2</c:v>
                </c:pt>
                <c:pt idx="4">
                  <c:v>7.4731433909388079E-2</c:v>
                </c:pt>
                <c:pt idx="5">
                  <c:v>-4.3817266150267153E-2</c:v>
                </c:pt>
                <c:pt idx="6">
                  <c:v>0.19076009945726269</c:v>
                </c:pt>
                <c:pt idx="7">
                  <c:v>4.8767344739323759E-2</c:v>
                </c:pt>
                <c:pt idx="8">
                  <c:v>9.6488974523656568E-2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93-44D0-A304-19F257998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0854079"/>
        <c:axId val="490855743"/>
      </c:scatterChart>
      <c:valAx>
        <c:axId val="490854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855743"/>
        <c:crosses val="autoZero"/>
        <c:crossBetween val="midCat"/>
      </c:valAx>
      <c:valAx>
        <c:axId val="4908557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0854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92167566506658"/>
          <c:y val="0.10970127181307306"/>
          <c:w val="0.81250694423653314"/>
          <c:h val="0.798343685300207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'Regression line'!$C$3</c:f>
              <c:strCache>
                <c:ptCount val="1"/>
                <c:pt idx="0">
                  <c:v>Revenue Growth(%)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og"/>
            <c:forward val="2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"/>
            <c:dispRSqr val="1"/>
            <c:dispEq val="1"/>
            <c:trendlineLbl>
              <c:layout>
                <c:manualLayout>
                  <c:x val="6.283607577898917E-2"/>
                  <c:y val="-0.1336010333440743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200" b="1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200" b="1" baseline="0"/>
                      <a:t>y = 0.0019x - 3.6712</a:t>
                    </a:r>
                    <a:br>
                      <a:rPr lang="en-US" sz="1200" b="1" baseline="0"/>
                    </a:br>
                    <a:r>
                      <a:rPr lang="en-US" sz="1200" b="1" baseline="0"/>
                      <a:t>R² = 0.0069</a:t>
                    </a:r>
                    <a:endParaRPr lang="en-US" sz="1200" b="1"/>
                  </a:p>
                </c:rich>
              </c:tx>
              <c:numFmt formatCode="General" sourceLinked="0"/>
              <c:spPr>
                <a:solidFill>
                  <a:srgbClr val="92D05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rgbClr val="0070C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'Regression line'!$B$4:$B$12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xVal>
          <c:yVal>
            <c:numRef>
              <c:f>'Regression line'!$C$4:$C$12</c:f>
              <c:numCache>
                <c:formatCode>0.0%</c:formatCode>
                <c:ptCount val="9"/>
                <c:pt idx="0">
                  <c:v>0.10079499262563396</c:v>
                </c:pt>
                <c:pt idx="1">
                  <c:v>5.8004640371229765E-2</c:v>
                </c:pt>
                <c:pt idx="2">
                  <c:v>6.0971089696071123E-2</c:v>
                </c:pt>
                <c:pt idx="3">
                  <c:v>5.95924308588065E-2</c:v>
                </c:pt>
                <c:pt idx="4">
                  <c:v>7.4731433909388079E-2</c:v>
                </c:pt>
                <c:pt idx="5">
                  <c:v>-4.3817266150267153E-2</c:v>
                </c:pt>
                <c:pt idx="6">
                  <c:v>0.19076009945726269</c:v>
                </c:pt>
                <c:pt idx="7">
                  <c:v>4.8767344739323759E-2</c:v>
                </c:pt>
                <c:pt idx="8">
                  <c:v>9.6488974523656568E-2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815-4737-A1C8-9936E9272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349215"/>
        <c:axId val="1266349631"/>
      </c:scatterChart>
      <c:valAx>
        <c:axId val="126634921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Fiscal Year</a:t>
                </a:r>
              </a:p>
            </c:rich>
          </c:tx>
          <c:layout>
            <c:manualLayout>
              <c:xMode val="edge"/>
              <c:yMode val="edge"/>
              <c:x val="0.4838235049516148"/>
              <c:y val="0.92889672303026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349631"/>
        <c:crosses val="autoZero"/>
        <c:crossBetween val="midCat"/>
      </c:valAx>
      <c:valAx>
        <c:axId val="1266349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Revenue Growth(%)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34921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'Regression line'!$C$16</c:f>
              <c:strCache>
                <c:ptCount val="1"/>
                <c:pt idx="0">
                  <c:v>EBITDA Margin(%)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92D05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'Regression line'!$B$17:$B$25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'Regression line'!$C$17:$C$25</c:f>
              <c:numCache>
                <c:formatCode>0.0%</c:formatCode>
                <c:ptCount val="9"/>
                <c:pt idx="0">
                  <c:v>0.15813208718669325</c:v>
                </c:pt>
                <c:pt idx="1">
                  <c:v>0.16342352359772672</c:v>
                </c:pt>
                <c:pt idx="2">
                  <c:v>0.16451237263464338</c:v>
                </c:pt>
                <c:pt idx="3">
                  <c:v>0.14083578316894249</c:v>
                </c:pt>
                <c:pt idx="4">
                  <c:v>0.14200986783240024</c:v>
                </c:pt>
                <c:pt idx="5">
                  <c:v>9.8842338849824879E-2</c:v>
                </c:pt>
                <c:pt idx="6">
                  <c:v>0.17214513449189456</c:v>
                </c:pt>
                <c:pt idx="7">
                  <c:v>0.16212802397773496</c:v>
                </c:pt>
                <c:pt idx="8">
                  <c:v>0.13468184391901128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43-4013-80A1-D13669C7B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6349215"/>
        <c:axId val="1266339231"/>
      </c:lineChart>
      <c:catAx>
        <c:axId val="126634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339231"/>
        <c:crosses val="autoZero"/>
        <c:auto val="1"/>
        <c:lblAlgn val="ctr"/>
        <c:lblOffset val="100"/>
        <c:noMultiLvlLbl val="0"/>
      </c:catAx>
      <c:valAx>
        <c:axId val="12663392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6349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228600</xdr:colOff>
      <xdr:row>124</xdr:row>
      <xdr:rowOff>175260</xdr:rowOff>
    </xdr:from>
    <xdr:to>
      <xdr:col>24</xdr:col>
      <xdr:colOff>99474</xdr:colOff>
      <xdr:row>138</xdr:row>
      <xdr:rowOff>68793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F146D95-29AC-4D34-9F13-6A028A46C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3880" y="23820120"/>
          <a:ext cx="4778154" cy="2453853"/>
        </a:xfrm>
        <a:prstGeom prst="rect">
          <a:avLst/>
        </a:prstGeom>
      </xdr:spPr>
    </xdr:pic>
    <xdr:clientData/>
  </xdr:twoCellAnchor>
  <xdr:twoCellAnchor>
    <xdr:from>
      <xdr:col>23</xdr:col>
      <xdr:colOff>449580</xdr:colOff>
      <xdr:row>7</xdr:row>
      <xdr:rowOff>45720</xdr:rowOff>
    </xdr:from>
    <xdr:to>
      <xdr:col>36</xdr:col>
      <xdr:colOff>192405</xdr:colOff>
      <xdr:row>27</xdr:row>
      <xdr:rowOff>40005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D99CF73-22B8-444D-A279-B61DF315B2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15</xdr:row>
      <xdr:rowOff>64770</xdr:rowOff>
    </xdr:from>
    <xdr:to>
      <xdr:col>4</xdr:col>
      <xdr:colOff>1518285</xdr:colOff>
      <xdr:row>35</xdr:row>
      <xdr:rowOff>74295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333308-BE89-4A36-B90B-A27899D432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1120140</xdr:colOff>
      <xdr:row>6</xdr:row>
      <xdr:rowOff>140970</xdr:rowOff>
    </xdr:from>
    <xdr:to>
      <xdr:col>10</xdr:col>
      <xdr:colOff>154305</xdr:colOff>
      <xdr:row>28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12E7C4-2414-47C0-A0F1-FF40B1BB52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541020</xdr:colOff>
      <xdr:row>5</xdr:row>
      <xdr:rowOff>175260</xdr:rowOff>
    </xdr:from>
    <xdr:to>
      <xdr:col>15</xdr:col>
      <xdr:colOff>83820</xdr:colOff>
      <xdr:row>27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FC0A89-3F16-47A6-B659-B1E3F29A40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175260</xdr:colOff>
      <xdr:row>5</xdr:row>
      <xdr:rowOff>171450</xdr:rowOff>
    </xdr:from>
    <xdr:to>
      <xdr:col>25</xdr:col>
      <xdr:colOff>91440</xdr:colOff>
      <xdr:row>27</xdr:row>
      <xdr:rowOff>53340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3C5266-7B07-4926-8454-7936BB73D0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579120</xdr:colOff>
      <xdr:row>29</xdr:row>
      <xdr:rowOff>19050</xdr:rowOff>
    </xdr:from>
    <xdr:to>
      <xdr:col>13</xdr:col>
      <xdr:colOff>274320</xdr:colOff>
      <xdr:row>44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2463398-6D00-43DF-ACB6-B219FAD728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E59847E-CF7A-487E-9769-7BBF32F3CE2E}" name="Table1" displayName="Table1" ref="A1:E15" totalsRowShown="0">
  <autoFilter ref="A1:E15" xr:uid="{CE59847E-CF7A-487E-9769-7BBF32F3CE2E}"/>
  <tableColumns count="5">
    <tableColumn id="1" xr3:uid="{5BD63267-1FE0-414C-AB7B-2266F4350152}" name="Year"/>
    <tableColumn id="2" xr3:uid="{1F83E918-7950-47C2-8BFD-EFA2DA83EB6D}" name="Revenue Growth(%)"/>
    <tableColumn id="3" xr3:uid="{EE277207-7F34-4CA4-AB4C-ECF88DE94778}" name="Forecast(Revenue Growth(%))" dataDxfId="5">
      <calculatedColumnFormula>_xlfn.FORECAST.ETS(A2,$B$2:$B$10,$A$2:$A$10,1,1)</calculatedColumnFormula>
    </tableColumn>
    <tableColumn id="4" xr3:uid="{681EA0EF-B4F7-4469-8213-18819BD4AA34}" name="Lower Confidence Bound(Revenue Growth(%))" dataDxfId="4">
      <calculatedColumnFormula>C2-_xlfn.FORECAST.ETS.CONFINT(A2,$B$2:$B$10,$A$2:$A$10,0.95,1,1)</calculatedColumnFormula>
    </tableColumn>
    <tableColumn id="5" xr3:uid="{BEEC61F4-CC6D-4AF3-9776-A5573B3F6831}" name="Upper Confidence Bound(Revenue Growth(%))" dataDxfId="3">
      <calculatedColumnFormula>C2+_xlfn.FORECAST.ETS.CONFINT(A2,$B$2:$B$10,$A$2:$A$10,0.95,1,1)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C25B47-516C-47BB-A93D-BB8E1CAB2D00}" name="Table2" displayName="Table2" ref="A1:E15" totalsRowShown="0">
  <autoFilter ref="A1:E15" xr:uid="{9DC25B47-516C-47BB-A93D-BB8E1CAB2D00}"/>
  <tableColumns count="5">
    <tableColumn id="1" xr3:uid="{34383EFB-8B98-4D1E-939E-695C07607AB1}" name="Year"/>
    <tableColumn id="2" xr3:uid="{6C131053-99E1-426C-80E2-B835FC6D326B}" name="EBITDA Margin(%)"/>
    <tableColumn id="3" xr3:uid="{A9293458-D861-40B0-B188-18E31C64D357}" name="Forecast(EBITDA Margin(%))" dataDxfId="2">
      <calculatedColumnFormula>_xlfn.FORECAST.ETS(A2,$B$2:$B$10,$A$2:$A$10,1,1)</calculatedColumnFormula>
    </tableColumn>
    <tableColumn id="4" xr3:uid="{8D630BBF-12F2-4696-A16E-34A37F72A0FD}" name="Lower Confidence Bound(EBITDA Margin(%))" dataDxfId="1">
      <calculatedColumnFormula>C2-_xlfn.FORECAST.ETS.CONFINT(A2,$B$2:$B$10,$A$2:$A$10,0.95,1,1)</calculatedColumnFormula>
    </tableColumn>
    <tableColumn id="5" xr3:uid="{904646A1-5038-4190-8D88-4967718825E0}" name="Upper Confidence Bound(EBITDA Margin(%))" dataDxfId="0">
      <calculatedColumnFormula>C2+_xlfn.FORECAST.ETS.CONFINT(A2,$B$2:$B$10,$A$2:$A$10,0.95,1,1)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>
      <selection activeCell="A13" sqref="A13"/>
    </sheetView>
  </sheetViews>
  <sheetFormatPr defaultRowHeight="14.4" x14ac:dyDescent="0.3"/>
  <cols>
    <col min="1" max="1" width="176.109375" style="20" customWidth="1"/>
  </cols>
  <sheetData>
    <row r="1" spans="1:1" ht="23.4" x14ac:dyDescent="0.45">
      <c r="A1" s="19" t="s">
        <v>20</v>
      </c>
    </row>
    <row r="2" spans="1:1" x14ac:dyDescent="0.3">
      <c r="A2" t="s">
        <v>211</v>
      </c>
    </row>
    <row r="3" spans="1:1" x14ac:dyDescent="0.3">
      <c r="A3" s="1" t="s">
        <v>212</v>
      </c>
    </row>
    <row r="4" spans="1:1" x14ac:dyDescent="0.3">
      <c r="A4" t="s">
        <v>213</v>
      </c>
    </row>
    <row r="5" spans="1:1" x14ac:dyDescent="0.3">
      <c r="A5" s="2" t="s">
        <v>214</v>
      </c>
    </row>
    <row r="6" spans="1:1" x14ac:dyDescent="0.3">
      <c r="A6" t="s">
        <v>215</v>
      </c>
    </row>
    <row r="7" spans="1:1" x14ac:dyDescent="0.3">
      <c r="A7" t="s">
        <v>216</v>
      </c>
    </row>
    <row r="8" spans="1:1" x14ac:dyDescent="0.3">
      <c r="A8" t="s">
        <v>217</v>
      </c>
    </row>
    <row r="9" spans="1:1" x14ac:dyDescent="0.3">
      <c r="A9" t="s">
        <v>218</v>
      </c>
    </row>
    <row r="11" spans="1:1" x14ac:dyDescent="0.3">
      <c r="A11" s="10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10"/>
  <sheetViews>
    <sheetView zoomScaleNormal="100" workbookViewId="0">
      <pane ySplit="1" topLeftCell="A11" activePane="bottomLeft" state="frozen"/>
      <selection pane="bottomLeft" activeCell="L160" sqref="L160"/>
    </sheetView>
  </sheetViews>
  <sheetFormatPr defaultRowHeight="14.4" x14ac:dyDescent="0.3"/>
  <cols>
    <col min="1" max="1" width="110.109375" bestFit="1" customWidth="1"/>
    <col min="2" max="2" width="7.88671875" bestFit="1" customWidth="1"/>
    <col min="3" max="7" width="8.5546875" bestFit="1" customWidth="1"/>
    <col min="8" max="8" width="7.88671875" bestFit="1" customWidth="1"/>
    <col min="9" max="9" width="8.109375" bestFit="1" customWidth="1"/>
    <col min="10" max="10" width="10.109375" bestFit="1" customWidth="1"/>
    <col min="11" max="11" width="10.109375" customWidth="1"/>
    <col min="12" max="12" width="9.109375" bestFit="1" customWidth="1"/>
  </cols>
  <sheetData>
    <row r="1" spans="1:11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>
        <v>2023</v>
      </c>
      <c r="K1" s="105"/>
    </row>
    <row r="2" spans="1:11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51217</v>
      </c>
      <c r="K2" s="3"/>
    </row>
    <row r="3" spans="1:11" x14ac:dyDescent="0.3">
      <c r="A3" s="24" t="s">
        <v>28</v>
      </c>
      <c r="B3" s="25">
        <v>16534</v>
      </c>
      <c r="C3" s="25">
        <v>17405</v>
      </c>
      <c r="D3" s="25">
        <v>19038</v>
      </c>
      <c r="E3" s="25">
        <v>20441</v>
      </c>
      <c r="F3" s="25">
        <v>21643</v>
      </c>
      <c r="G3" s="25">
        <v>21162</v>
      </c>
      <c r="H3" s="25">
        <v>24576</v>
      </c>
      <c r="I3" s="25">
        <v>25231</v>
      </c>
      <c r="J3" s="107">
        <v>28925</v>
      </c>
      <c r="K3" s="103"/>
    </row>
    <row r="4" spans="1:11" s="1" customFormat="1" x14ac:dyDescent="0.3">
      <c r="A4" s="23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>+J2-J3</f>
        <v>22292</v>
      </c>
      <c r="K4" s="111"/>
    </row>
    <row r="5" spans="1:11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4060</v>
      </c>
      <c r="K5" s="3"/>
    </row>
    <row r="6" spans="1:11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12317</v>
      </c>
      <c r="K6" s="3"/>
    </row>
    <row r="7" spans="1:11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  <c r="J7" s="21">
        <f>+J5+J6</f>
        <v>16377</v>
      </c>
      <c r="K7" s="104"/>
    </row>
    <row r="8" spans="1:11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103">
        <v>-6</v>
      </c>
      <c r="K8" s="103"/>
    </row>
    <row r="9" spans="1:11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103">
        <v>-280</v>
      </c>
      <c r="K9" s="103"/>
    </row>
    <row r="10" spans="1:11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  <c r="J10" s="5">
        <f>+J4-J7-J8-J9</f>
        <v>6201</v>
      </c>
      <c r="K10" s="40"/>
    </row>
    <row r="11" spans="1:11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103">
        <v>1131</v>
      </c>
      <c r="K11" s="103"/>
    </row>
    <row r="12" spans="1:11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J12" s="7">
        <f>+J10-J11</f>
        <v>5070</v>
      </c>
      <c r="K12" s="40"/>
    </row>
    <row r="13" spans="1:11" ht="15" thickTop="1" x14ac:dyDescent="0.3">
      <c r="A13" s="1" t="s">
        <v>8</v>
      </c>
    </row>
    <row r="14" spans="1:11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3.27</v>
      </c>
    </row>
    <row r="15" spans="1:11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3.23</v>
      </c>
    </row>
    <row r="16" spans="1:11" x14ac:dyDescent="0.3">
      <c r="A16" s="1" t="s">
        <v>9</v>
      </c>
    </row>
    <row r="17" spans="1:24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1551.6</v>
      </c>
    </row>
    <row r="18" spans="1:24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  <c r="J18" s="8">
        <v>1569.8</v>
      </c>
    </row>
    <row r="20" spans="1:24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  <c r="J20" s="13">
        <f>+ROUND(((J12/J18)-J15),2)</f>
        <v>0</v>
      </c>
    </row>
    <row r="22" spans="1:24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  <c r="J22" s="14"/>
      <c r="L22" s="94">
        <v>2014</v>
      </c>
    </row>
    <row r="23" spans="1:24" x14ac:dyDescent="0.3">
      <c r="A23" s="1" t="s">
        <v>30</v>
      </c>
    </row>
    <row r="24" spans="1:24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24" x14ac:dyDescent="0.3">
      <c r="A25" s="11" t="s">
        <v>32</v>
      </c>
      <c r="B25" s="50">
        <v>3852</v>
      </c>
      <c r="C25" s="50">
        <v>3138</v>
      </c>
      <c r="D25" s="50">
        <v>3808</v>
      </c>
      <c r="E25" s="50">
        <v>4249</v>
      </c>
      <c r="F25" s="50">
        <v>4466</v>
      </c>
      <c r="G25" s="50">
        <v>8348</v>
      </c>
      <c r="H25" s="50">
        <v>9889</v>
      </c>
      <c r="I25" s="50">
        <v>8574</v>
      </c>
      <c r="J25" s="50">
        <v>7441</v>
      </c>
      <c r="L25" s="53">
        <v>2220</v>
      </c>
    </row>
    <row r="26" spans="1:24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3234</v>
      </c>
      <c r="L26" s="53">
        <v>2922</v>
      </c>
      <c r="M26" s="53"/>
    </row>
    <row r="27" spans="1:24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53">
        <v>4131</v>
      </c>
      <c r="K27" s="53"/>
      <c r="L27" s="53">
        <v>3434</v>
      </c>
      <c r="M27" s="53"/>
    </row>
    <row r="28" spans="1:24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53">
        <v>8454</v>
      </c>
      <c r="L28" s="8">
        <v>3947</v>
      </c>
      <c r="M28" s="53"/>
    </row>
    <row r="29" spans="1:24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53">
        <v>1942</v>
      </c>
      <c r="L29" s="53">
        <v>818</v>
      </c>
      <c r="M29" s="53"/>
    </row>
    <row r="30" spans="1:24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  <c r="J30" s="5">
        <f t="shared" ref="J30:L30" si="7">+SUM(J25:J29)</f>
        <v>25202</v>
      </c>
      <c r="K30" s="5"/>
      <c r="L30" s="5">
        <f t="shared" si="7"/>
        <v>13341</v>
      </c>
    </row>
    <row r="31" spans="1:24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53">
        <v>5081</v>
      </c>
      <c r="L31" s="3">
        <v>2834</v>
      </c>
    </row>
    <row r="32" spans="1:24" x14ac:dyDescent="0.3">
      <c r="A32" s="2" t="s">
        <v>38</v>
      </c>
      <c r="B32" s="3"/>
      <c r="C32" s="3"/>
      <c r="D32" s="3"/>
      <c r="E32" s="3"/>
      <c r="F32" s="3">
        <v>0</v>
      </c>
      <c r="G32" s="3">
        <v>3097</v>
      </c>
      <c r="H32" s="3">
        <v>3113</v>
      </c>
      <c r="I32" s="3">
        <v>2926</v>
      </c>
      <c r="J32" s="53">
        <v>2923</v>
      </c>
      <c r="L32" s="3">
        <v>0</v>
      </c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>
        <f>M31-N31</f>
        <v>0</v>
      </c>
    </row>
    <row r="33" spans="1:18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53">
        <v>274</v>
      </c>
      <c r="L33" s="3">
        <v>282</v>
      </c>
    </row>
    <row r="34" spans="1:18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53">
        <v>281</v>
      </c>
      <c r="L34" s="3">
        <v>131</v>
      </c>
    </row>
    <row r="35" spans="1:18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53">
        <v>3770</v>
      </c>
      <c r="L35" s="3">
        <v>2006</v>
      </c>
    </row>
    <row r="36" spans="1:18" ht="15" thickBot="1" x14ac:dyDescent="0.35">
      <c r="A36" s="6" t="s">
        <v>42</v>
      </c>
      <c r="B36" s="7">
        <f t="shared" ref="B36:H36" si="8">+SUM(B30:B35)</f>
        <v>21597</v>
      </c>
      <c r="C36" s="7">
        <f t="shared" si="8"/>
        <v>21396</v>
      </c>
      <c r="D36" s="7">
        <f t="shared" si="8"/>
        <v>23259</v>
      </c>
      <c r="E36" s="7">
        <f t="shared" si="8"/>
        <v>22536</v>
      </c>
      <c r="F36" s="7">
        <f t="shared" si="8"/>
        <v>23717</v>
      </c>
      <c r="G36" s="7">
        <f t="shared" si="8"/>
        <v>31342</v>
      </c>
      <c r="H36" s="7">
        <f t="shared" si="8"/>
        <v>37740</v>
      </c>
      <c r="I36" s="7">
        <f>+SUM(I30:I35)</f>
        <v>40321</v>
      </c>
      <c r="J36" s="7">
        <f t="shared" ref="J36:L36" si="9">+SUM(J30:J35)</f>
        <v>37531</v>
      </c>
      <c r="K36" s="7"/>
      <c r="L36" s="7">
        <f t="shared" si="9"/>
        <v>18594</v>
      </c>
    </row>
    <row r="37" spans="1:18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8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8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0</v>
      </c>
      <c r="L39" s="3">
        <v>7</v>
      </c>
    </row>
    <row r="40" spans="1:18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6</v>
      </c>
      <c r="L40" s="3">
        <v>167</v>
      </c>
      <c r="M40" s="53"/>
    </row>
    <row r="41" spans="1:18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2862</v>
      </c>
      <c r="L41" s="8">
        <v>1930</v>
      </c>
      <c r="M41" s="53"/>
    </row>
    <row r="42" spans="1:18" x14ac:dyDescent="0.3">
      <c r="A42" s="11" t="s">
        <v>47</v>
      </c>
      <c r="B42" s="3"/>
      <c r="C42" s="3"/>
      <c r="D42" s="3"/>
      <c r="E42" s="3"/>
      <c r="F42" s="3">
        <v>0</v>
      </c>
      <c r="G42" s="3">
        <v>445</v>
      </c>
      <c r="H42" s="3">
        <v>467</v>
      </c>
      <c r="I42" s="3">
        <v>420</v>
      </c>
      <c r="J42" s="3">
        <v>425</v>
      </c>
      <c r="L42" s="8">
        <v>0</v>
      </c>
      <c r="M42" s="53"/>
    </row>
    <row r="43" spans="1:18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5723</v>
      </c>
      <c r="L43" s="3">
        <v>2491</v>
      </c>
    </row>
    <row r="44" spans="1:18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240</v>
      </c>
      <c r="L44" s="3">
        <v>432</v>
      </c>
    </row>
    <row r="45" spans="1:18" x14ac:dyDescent="0.3">
      <c r="A45" s="4" t="s">
        <v>13</v>
      </c>
      <c r="B45" s="5">
        <f t="shared" ref="B45:H45" si="10">+SUM(B39:B44)</f>
        <v>6332</v>
      </c>
      <c r="C45" s="5">
        <f t="shared" si="10"/>
        <v>5358</v>
      </c>
      <c r="D45" s="5">
        <f t="shared" si="10"/>
        <v>5474</v>
      </c>
      <c r="E45" s="5">
        <f t="shared" si="10"/>
        <v>6040</v>
      </c>
      <c r="F45" s="5">
        <f t="shared" si="10"/>
        <v>7866</v>
      </c>
      <c r="G45" s="5">
        <f t="shared" si="10"/>
        <v>8284</v>
      </c>
      <c r="H45" s="5">
        <f t="shared" si="10"/>
        <v>9674</v>
      </c>
      <c r="I45" s="5">
        <f>+SUM(I39:I44)</f>
        <v>10730</v>
      </c>
      <c r="J45" s="5">
        <f t="shared" ref="J45:L45" si="11">+SUM(J39:J44)</f>
        <v>9256</v>
      </c>
      <c r="K45" s="5"/>
      <c r="L45" s="5">
        <f t="shared" si="11"/>
        <v>5027</v>
      </c>
      <c r="M45" s="53"/>
      <c r="N45" s="53"/>
      <c r="O45" s="53"/>
      <c r="P45" s="53"/>
      <c r="Q45" s="53"/>
      <c r="R45" s="53"/>
    </row>
    <row r="46" spans="1:18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8927</v>
      </c>
      <c r="L46" s="3">
        <v>1199</v>
      </c>
    </row>
    <row r="47" spans="1:18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  <c r="J47" s="3">
        <v>2786</v>
      </c>
      <c r="L47" s="3">
        <v>0</v>
      </c>
    </row>
    <row r="48" spans="1:18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2558</v>
      </c>
      <c r="L48" s="3">
        <v>1544</v>
      </c>
    </row>
    <row r="49" spans="1:12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2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</row>
    <row r="51" spans="1:12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2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2" x14ac:dyDescent="0.3">
      <c r="A53" s="18" t="s">
        <v>56</v>
      </c>
      <c r="B53" s="3"/>
      <c r="C53" s="3"/>
      <c r="D53" s="3"/>
      <c r="E53" s="3"/>
      <c r="F53" s="3"/>
      <c r="G53" s="3"/>
      <c r="H53" s="3"/>
      <c r="I53" s="3"/>
    </row>
    <row r="54" spans="1:12" x14ac:dyDescent="0.3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L54" s="3">
        <v>3</v>
      </c>
    </row>
    <row r="55" spans="1:12" x14ac:dyDescent="0.3">
      <c r="A55" s="18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12412</v>
      </c>
      <c r="L55" s="3">
        <v>5865</v>
      </c>
    </row>
    <row r="56" spans="1:12" x14ac:dyDescent="0.3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231</v>
      </c>
      <c r="L56" s="3">
        <v>85</v>
      </c>
    </row>
    <row r="57" spans="1:12" x14ac:dyDescent="0.3">
      <c r="A57" s="18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1358</v>
      </c>
      <c r="L57" s="3">
        <v>4871</v>
      </c>
    </row>
    <row r="58" spans="1:12" x14ac:dyDescent="0.3">
      <c r="A58" s="4" t="s">
        <v>61</v>
      </c>
      <c r="B58" s="5">
        <f t="shared" ref="B58:H58" si="12">+SUM(B53:B57)</f>
        <v>12707</v>
      </c>
      <c r="C58" s="5">
        <f t="shared" si="12"/>
        <v>12258</v>
      </c>
      <c r="D58" s="5">
        <f t="shared" si="12"/>
        <v>12407</v>
      </c>
      <c r="E58" s="5">
        <f t="shared" si="12"/>
        <v>9812</v>
      </c>
      <c r="F58" s="5">
        <f t="shared" si="12"/>
        <v>9040</v>
      </c>
      <c r="G58" s="5">
        <f t="shared" si="12"/>
        <v>8055</v>
      </c>
      <c r="H58" s="5">
        <f t="shared" si="12"/>
        <v>12767</v>
      </c>
      <c r="I58" s="5">
        <f>+SUM(I53:I57)</f>
        <v>15281</v>
      </c>
      <c r="J58" s="5">
        <f t="shared" ref="J58:L58" si="13">+SUM(J53:J57)</f>
        <v>14004</v>
      </c>
      <c r="K58" s="5"/>
      <c r="L58" s="5">
        <f t="shared" si="13"/>
        <v>10824</v>
      </c>
    </row>
    <row r="59" spans="1:12" ht="15" thickBot="1" x14ac:dyDescent="0.35">
      <c r="A59" s="6" t="s">
        <v>62</v>
      </c>
      <c r="B59" s="7">
        <f t="shared" ref="B59:H59" si="14">+SUM(B45:B50)+B58</f>
        <v>21597</v>
      </c>
      <c r="C59" s="7">
        <f t="shared" si="14"/>
        <v>21396</v>
      </c>
      <c r="D59" s="7">
        <f t="shared" si="14"/>
        <v>23259</v>
      </c>
      <c r="E59" s="7">
        <f t="shared" si="14"/>
        <v>22536</v>
      </c>
      <c r="F59" s="7">
        <f t="shared" si="14"/>
        <v>23717</v>
      </c>
      <c r="G59" s="7">
        <f t="shared" si="14"/>
        <v>31342</v>
      </c>
      <c r="H59" s="7">
        <f t="shared" si="14"/>
        <v>37740</v>
      </c>
      <c r="I59" s="7">
        <f>+SUM(I45:I50)+I58</f>
        <v>40321</v>
      </c>
      <c r="J59" s="7">
        <f t="shared" ref="J59:L59" si="15">+SUM(J45:J50)+J58</f>
        <v>37531</v>
      </c>
      <c r="K59" s="7"/>
      <c r="L59" s="7">
        <f t="shared" si="15"/>
        <v>18594</v>
      </c>
    </row>
    <row r="60" spans="1:12" s="12" customFormat="1" ht="15" thickTop="1" x14ac:dyDescent="0.3">
      <c r="A60" s="12" t="s">
        <v>3</v>
      </c>
      <c r="B60" s="13">
        <f t="shared" ref="B60:H60" si="16">+B59-B36</f>
        <v>0</v>
      </c>
      <c r="C60" s="13">
        <f t="shared" si="16"/>
        <v>0</v>
      </c>
      <c r="D60" s="13">
        <f t="shared" si="16"/>
        <v>0</v>
      </c>
      <c r="E60" s="13">
        <f t="shared" si="16"/>
        <v>0</v>
      </c>
      <c r="F60" s="13">
        <f t="shared" si="16"/>
        <v>0</v>
      </c>
      <c r="G60" s="13">
        <f t="shared" si="16"/>
        <v>0</v>
      </c>
      <c r="H60" s="13">
        <f t="shared" si="16"/>
        <v>0</v>
      </c>
      <c r="I60" s="13">
        <f>+I59-I36</f>
        <v>0</v>
      </c>
      <c r="J60" s="13">
        <f>+J59-J36</f>
        <v>0</v>
      </c>
    </row>
    <row r="61" spans="1:12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  <c r="J61" s="14"/>
    </row>
    <row r="62" spans="1:12" x14ac:dyDescent="0.3">
      <c r="A62" t="s">
        <v>15</v>
      </c>
    </row>
    <row r="63" spans="1:12" x14ac:dyDescent="0.3">
      <c r="A63" s="1" t="s">
        <v>63</v>
      </c>
    </row>
    <row r="64" spans="1:12" s="1" customFormat="1" x14ac:dyDescent="0.3">
      <c r="A64" s="10" t="s">
        <v>64</v>
      </c>
      <c r="B64" s="9">
        <f>B12</f>
        <v>3273</v>
      </c>
      <c r="C64" s="9">
        <f t="shared" ref="C64:J64" si="17">C12</f>
        <v>3760</v>
      </c>
      <c r="D64" s="9">
        <f t="shared" si="17"/>
        <v>4240</v>
      </c>
      <c r="E64" s="9">
        <f t="shared" si="17"/>
        <v>1933</v>
      </c>
      <c r="F64" s="9">
        <f t="shared" si="17"/>
        <v>4029</v>
      </c>
      <c r="G64" s="9">
        <f t="shared" si="17"/>
        <v>2539</v>
      </c>
      <c r="H64" s="9">
        <f t="shared" si="17"/>
        <v>5727</v>
      </c>
      <c r="I64" s="9">
        <f t="shared" si="17"/>
        <v>6046</v>
      </c>
      <c r="J64" s="9">
        <f t="shared" si="17"/>
        <v>5070</v>
      </c>
    </row>
    <row r="65" spans="1:20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20" s="17" customFormat="1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3">
        <v>703</v>
      </c>
    </row>
    <row r="67" spans="1:20" s="17" customFormat="1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3">
        <v>-117</v>
      </c>
    </row>
    <row r="68" spans="1:20" s="17" customFormat="1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3">
        <v>755</v>
      </c>
    </row>
    <row r="69" spans="1:20" s="17" customFormat="1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3">
        <v>156</v>
      </c>
    </row>
    <row r="70" spans="1:20" s="17" customFormat="1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3">
        <v>-213</v>
      </c>
      <c r="L70" s="64"/>
      <c r="M70" s="64"/>
      <c r="N70" s="64"/>
      <c r="O70" s="64"/>
      <c r="P70" s="64"/>
      <c r="Q70" s="64"/>
      <c r="R70" s="64"/>
      <c r="S70" s="64"/>
      <c r="T70" s="64"/>
    </row>
    <row r="71" spans="1:20" s="17" customFormat="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20" s="17" customFormat="1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3">
        <v>489</v>
      </c>
    </row>
    <row r="73" spans="1:20" s="17" customFormat="1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3">
        <v>-133</v>
      </c>
    </row>
    <row r="74" spans="1:20" s="17" customFormat="1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3">
        <v>-644</v>
      </c>
      <c r="L74" s="64"/>
    </row>
    <row r="75" spans="1:20" s="17" customFormat="1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64">
        <v>-225</v>
      </c>
      <c r="K75" s="64"/>
      <c r="L75" s="64"/>
    </row>
    <row r="76" spans="1:20" s="17" customFormat="1" x14ac:dyDescent="0.3">
      <c r="A76" s="26" t="s">
        <v>74</v>
      </c>
      <c r="B76" s="27">
        <f t="shared" ref="B76:H76" si="18">+SUM(B64:B75)</f>
        <v>4680</v>
      </c>
      <c r="C76" s="27">
        <f t="shared" si="18"/>
        <v>3096</v>
      </c>
      <c r="D76" s="27">
        <f t="shared" si="18"/>
        <v>3846</v>
      </c>
      <c r="E76" s="27">
        <f t="shared" si="18"/>
        <v>4955</v>
      </c>
      <c r="F76" s="27">
        <f t="shared" si="18"/>
        <v>5903</v>
      </c>
      <c r="G76" s="27">
        <f t="shared" si="18"/>
        <v>2485</v>
      </c>
      <c r="H76" s="27">
        <f t="shared" si="18"/>
        <v>6657</v>
      </c>
      <c r="I76" s="27">
        <f>+SUM(I64:I75)</f>
        <v>5188</v>
      </c>
      <c r="J76" s="27">
        <f>+SUM(J64:J75)</f>
        <v>5841</v>
      </c>
      <c r="L76" s="64"/>
      <c r="M76" s="64"/>
      <c r="N76" s="64"/>
      <c r="O76" s="64"/>
      <c r="P76" s="64"/>
    </row>
    <row r="77" spans="1:20" s="17" customFormat="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20" s="17" customFormat="1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64">
        <v>-6059</v>
      </c>
    </row>
    <row r="79" spans="1:20" s="17" customFormat="1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64">
        <v>3356</v>
      </c>
      <c r="L79" s="64"/>
    </row>
    <row r="80" spans="1:20" s="17" customFormat="1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64">
        <v>4184</v>
      </c>
    </row>
    <row r="81" spans="1:10" s="17" customFormat="1" x14ac:dyDescent="0.3">
      <c r="A81" s="2" t="s">
        <v>14</v>
      </c>
      <c r="B81" s="3">
        <v>-963</v>
      </c>
      <c r="C81" s="3">
        <v>-1143</v>
      </c>
      <c r="D81" s="3">
        <v>-1105</v>
      </c>
      <c r="E81" s="3">
        <v>-1028</v>
      </c>
      <c r="F81" s="3">
        <v>-1119</v>
      </c>
      <c r="G81" s="3">
        <v>-1086</v>
      </c>
      <c r="H81" s="3">
        <v>-695</v>
      </c>
      <c r="I81" s="3">
        <v>-758</v>
      </c>
      <c r="J81" s="64">
        <v>-969</v>
      </c>
    </row>
    <row r="82" spans="1:10" s="17" customFormat="1" x14ac:dyDescent="0.3">
      <c r="A82" s="2" t="s">
        <v>79</v>
      </c>
      <c r="B82" s="3">
        <v>-147</v>
      </c>
      <c r="C82" s="3">
        <v>166</v>
      </c>
      <c r="D82" s="3">
        <v>-21</v>
      </c>
      <c r="E82" s="3">
        <v>-22</v>
      </c>
      <c r="F82" s="3">
        <v>5</v>
      </c>
      <c r="G82" s="3">
        <v>31</v>
      </c>
      <c r="H82" s="3">
        <v>171</v>
      </c>
      <c r="I82" s="3">
        <v>-19</v>
      </c>
      <c r="J82" s="64">
        <v>52</v>
      </c>
    </row>
    <row r="83" spans="1:10" s="17" customFormat="1" x14ac:dyDescent="0.3">
      <c r="A83" s="28" t="s">
        <v>80</v>
      </c>
      <c r="B83" s="27">
        <f t="shared" ref="B83:H83" si="19">+SUM(B78:B82)</f>
        <v>-175</v>
      </c>
      <c r="C83" s="27">
        <f t="shared" si="19"/>
        <v>-1034</v>
      </c>
      <c r="D83" s="27">
        <f t="shared" si="19"/>
        <v>-1008</v>
      </c>
      <c r="E83" s="27">
        <f t="shared" si="19"/>
        <v>276</v>
      </c>
      <c r="F83" s="27">
        <f t="shared" si="19"/>
        <v>-264</v>
      </c>
      <c r="G83" s="27">
        <f t="shared" si="19"/>
        <v>-1028</v>
      </c>
      <c r="H83" s="27">
        <f t="shared" si="19"/>
        <v>-3800</v>
      </c>
      <c r="I83" s="27">
        <f>+SUM(I78:I82)</f>
        <v>-1524</v>
      </c>
      <c r="J83" s="27">
        <f>+SUM(J78:J82)</f>
        <v>564</v>
      </c>
    </row>
    <row r="84" spans="1:10" s="17" customFormat="1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10" s="17" customFormat="1" x14ac:dyDescent="0.3">
      <c r="A85" s="2" t="s">
        <v>82</v>
      </c>
      <c r="B85" s="3">
        <v>0</v>
      </c>
      <c r="C85" s="3">
        <v>981</v>
      </c>
      <c r="D85" s="3">
        <v>1482</v>
      </c>
      <c r="E85" s="3">
        <v>0</v>
      </c>
      <c r="F85" s="3">
        <v>0</v>
      </c>
      <c r="G85" s="3">
        <v>6134</v>
      </c>
      <c r="H85" s="3">
        <v>0</v>
      </c>
      <c r="I85" s="3">
        <v>0</v>
      </c>
      <c r="J85" s="64">
        <v>0</v>
      </c>
    </row>
    <row r="86" spans="1:10" s="17" customFormat="1" x14ac:dyDescent="0.3">
      <c r="A86" s="2" t="s">
        <v>83</v>
      </c>
      <c r="B86" s="3">
        <v>-63</v>
      </c>
      <c r="C86" s="3">
        <v>-67</v>
      </c>
      <c r="D86" s="3">
        <v>327</v>
      </c>
      <c r="E86" s="3">
        <v>13</v>
      </c>
      <c r="F86" s="3">
        <v>-325</v>
      </c>
      <c r="G86" s="3">
        <v>49</v>
      </c>
      <c r="H86" s="3">
        <v>-52</v>
      </c>
      <c r="I86" s="3">
        <v>15</v>
      </c>
      <c r="J86" s="64">
        <v>-4</v>
      </c>
    </row>
    <row r="87" spans="1:10" s="17" customFormat="1" x14ac:dyDescent="0.3">
      <c r="A87" s="2" t="s">
        <v>84</v>
      </c>
      <c r="B87" s="3">
        <v>-7</v>
      </c>
      <c r="C87" s="3">
        <v>-106</v>
      </c>
      <c r="D87" s="3">
        <v>-44</v>
      </c>
      <c r="E87" s="3">
        <v>-6</v>
      </c>
      <c r="F87" s="3">
        <v>0</v>
      </c>
      <c r="G87" s="3">
        <v>0</v>
      </c>
      <c r="H87" s="3">
        <v>-197</v>
      </c>
      <c r="I87" s="3">
        <v>0</v>
      </c>
      <c r="J87" s="64">
        <v>-500</v>
      </c>
    </row>
    <row r="88" spans="1:10" s="17" customFormat="1" x14ac:dyDescent="0.3">
      <c r="A88" s="2" t="s">
        <v>85</v>
      </c>
      <c r="B88" s="3">
        <v>514</v>
      </c>
      <c r="C88" s="3">
        <v>507</v>
      </c>
      <c r="D88" s="3">
        <v>489</v>
      </c>
      <c r="E88" s="3">
        <v>733</v>
      </c>
      <c r="F88" s="3">
        <v>700</v>
      </c>
      <c r="G88" s="3">
        <v>885</v>
      </c>
      <c r="H88" s="3">
        <v>1172</v>
      </c>
      <c r="I88" s="3">
        <v>1151</v>
      </c>
      <c r="J88" s="64">
        <v>651</v>
      </c>
    </row>
    <row r="89" spans="1:10" s="17" customFormat="1" x14ac:dyDescent="0.3">
      <c r="A89" s="2" t="s">
        <v>16</v>
      </c>
      <c r="B89" s="3">
        <v>-2534</v>
      </c>
      <c r="C89" s="3">
        <v>-3238</v>
      </c>
      <c r="D89" s="3">
        <v>-3223</v>
      </c>
      <c r="E89" s="3">
        <v>-4254</v>
      </c>
      <c r="F89" s="3">
        <v>-4286</v>
      </c>
      <c r="G89" s="3">
        <v>-3067</v>
      </c>
      <c r="H89" s="3">
        <v>-608</v>
      </c>
      <c r="I89" s="3">
        <v>-4014</v>
      </c>
      <c r="J89" s="64">
        <v>-5480</v>
      </c>
    </row>
    <row r="90" spans="1:10" s="17" customFormat="1" x14ac:dyDescent="0.3">
      <c r="A90" s="2" t="s">
        <v>86</v>
      </c>
      <c r="B90" s="3">
        <v>-899</v>
      </c>
      <c r="C90" s="3">
        <v>-1022</v>
      </c>
      <c r="D90" s="3">
        <v>-1133</v>
      </c>
      <c r="E90" s="3">
        <v>-1243</v>
      </c>
      <c r="F90" s="3">
        <v>-1332</v>
      </c>
      <c r="G90" s="3">
        <v>-1452</v>
      </c>
      <c r="H90" s="3">
        <v>-1638</v>
      </c>
      <c r="I90" s="3">
        <v>-1837</v>
      </c>
      <c r="J90" s="64">
        <v>-2012</v>
      </c>
    </row>
    <row r="91" spans="1:10" s="17" customFormat="1" x14ac:dyDescent="0.3">
      <c r="A91" s="2" t="s">
        <v>87</v>
      </c>
      <c r="B91" s="3">
        <v>199</v>
      </c>
      <c r="C91" s="3">
        <v>274</v>
      </c>
      <c r="D91" s="3">
        <v>-46</v>
      </c>
      <c r="E91" s="3">
        <v>-78</v>
      </c>
      <c r="F91" s="3">
        <v>-50</v>
      </c>
      <c r="G91" s="3">
        <v>-58</v>
      </c>
      <c r="H91" s="3">
        <v>-136</v>
      </c>
      <c r="I91" s="3">
        <v>-151</v>
      </c>
      <c r="J91" s="64">
        <v>-102</v>
      </c>
    </row>
    <row r="92" spans="1:10" s="17" customFormat="1" x14ac:dyDescent="0.3">
      <c r="A92" s="28" t="s">
        <v>88</v>
      </c>
      <c r="B92" s="27">
        <f t="shared" ref="B92:H92" si="20">+SUM(B85:B91)</f>
        <v>-2790</v>
      </c>
      <c r="C92" s="27">
        <f t="shared" si="20"/>
        <v>-2671</v>
      </c>
      <c r="D92" s="27">
        <f t="shared" si="20"/>
        <v>-2148</v>
      </c>
      <c r="E92" s="27">
        <f t="shared" si="20"/>
        <v>-4835</v>
      </c>
      <c r="F92" s="27">
        <f t="shared" si="20"/>
        <v>-5293</v>
      </c>
      <c r="G92" s="27">
        <f t="shared" si="20"/>
        <v>2491</v>
      </c>
      <c r="H92" s="27">
        <f t="shared" si="20"/>
        <v>-1459</v>
      </c>
      <c r="I92" s="27">
        <f>+SUM(I85:I91)</f>
        <v>-4836</v>
      </c>
      <c r="J92" s="27">
        <f>+SUM(J85:J91)</f>
        <v>-7447</v>
      </c>
    </row>
    <row r="93" spans="1:10" s="17" customFormat="1" x14ac:dyDescent="0.3">
      <c r="A93" s="2" t="s">
        <v>89</v>
      </c>
      <c r="B93" s="3">
        <v>-83</v>
      </c>
      <c r="C93" s="3">
        <v>-105</v>
      </c>
      <c r="D93" s="3">
        <v>-20</v>
      </c>
      <c r="E93" s="3">
        <v>45</v>
      </c>
      <c r="F93" s="3">
        <v>-129</v>
      </c>
      <c r="G93" s="3">
        <v>-66</v>
      </c>
      <c r="H93" s="3">
        <v>143</v>
      </c>
      <c r="I93" s="3">
        <v>-143</v>
      </c>
      <c r="J93" s="64">
        <v>-91</v>
      </c>
    </row>
    <row r="94" spans="1:10" s="17" customFormat="1" x14ac:dyDescent="0.3">
      <c r="A94" s="28" t="s">
        <v>90</v>
      </c>
      <c r="B94" s="27">
        <f t="shared" ref="B94:H94" si="21">+B76+B83+B92+B93</f>
        <v>1632</v>
      </c>
      <c r="C94" s="27">
        <f t="shared" si="21"/>
        <v>-714</v>
      </c>
      <c r="D94" s="27">
        <f t="shared" si="21"/>
        <v>670</v>
      </c>
      <c r="E94" s="27">
        <f t="shared" si="21"/>
        <v>441</v>
      </c>
      <c r="F94" s="27">
        <f t="shared" si="21"/>
        <v>217</v>
      </c>
      <c r="G94" s="27">
        <f t="shared" si="21"/>
        <v>3882</v>
      </c>
      <c r="H94" s="27">
        <f t="shared" si="21"/>
        <v>1541</v>
      </c>
      <c r="I94" s="27">
        <f>+I76+I83+I92+I93</f>
        <v>-1315</v>
      </c>
      <c r="J94" s="27">
        <f>+J76+J83+J92+J93</f>
        <v>-1133</v>
      </c>
    </row>
    <row r="95" spans="1:10" s="17" customFormat="1" x14ac:dyDescent="0.3">
      <c r="A95" t="s">
        <v>91</v>
      </c>
      <c r="B95" s="3">
        <v>2220</v>
      </c>
      <c r="C95" s="3">
        <v>3852</v>
      </c>
      <c r="D95" s="3">
        <v>3138</v>
      </c>
      <c r="E95" s="3">
        <v>3808</v>
      </c>
      <c r="F95" s="3">
        <v>4249</v>
      </c>
      <c r="G95" s="3">
        <v>4466</v>
      </c>
      <c r="H95" s="3">
        <v>8348</v>
      </c>
      <c r="I95" s="3">
        <f>+H96</f>
        <v>9889</v>
      </c>
      <c r="J95" s="64">
        <v>8574</v>
      </c>
    </row>
    <row r="96" spans="1:10" s="17" customFormat="1" ht="15" thickBot="1" x14ac:dyDescent="0.35">
      <c r="A96" s="6" t="s">
        <v>92</v>
      </c>
      <c r="B96" s="66">
        <f t="shared" ref="B96:H96" si="22">+B94+B95</f>
        <v>3852</v>
      </c>
      <c r="C96" s="66">
        <f t="shared" si="22"/>
        <v>3138</v>
      </c>
      <c r="D96" s="66">
        <f t="shared" si="22"/>
        <v>3808</v>
      </c>
      <c r="E96" s="66">
        <f t="shared" si="22"/>
        <v>4249</v>
      </c>
      <c r="F96" s="66">
        <f t="shared" si="22"/>
        <v>4466</v>
      </c>
      <c r="G96" s="66">
        <f t="shared" si="22"/>
        <v>8348</v>
      </c>
      <c r="H96" s="66">
        <f t="shared" si="22"/>
        <v>9889</v>
      </c>
      <c r="I96" s="66">
        <f>+I94+I95</f>
        <v>8574</v>
      </c>
      <c r="J96" s="66">
        <f>+J94+J95</f>
        <v>7441</v>
      </c>
    </row>
    <row r="97" spans="1:10" s="12" customFormat="1" ht="15" thickTop="1" x14ac:dyDescent="0.3">
      <c r="A97" s="12" t="s">
        <v>19</v>
      </c>
      <c r="B97" s="13">
        <f t="shared" ref="B97:H97" si="23">+B96-B25</f>
        <v>0</v>
      </c>
      <c r="C97" s="13">
        <f t="shared" si="23"/>
        <v>0</v>
      </c>
      <c r="D97" s="13">
        <f t="shared" si="23"/>
        <v>0</v>
      </c>
      <c r="E97" s="13">
        <f t="shared" si="23"/>
        <v>0</v>
      </c>
      <c r="F97" s="13">
        <f t="shared" si="23"/>
        <v>0</v>
      </c>
      <c r="G97" s="13">
        <f t="shared" si="23"/>
        <v>0</v>
      </c>
      <c r="H97" s="13">
        <f t="shared" si="23"/>
        <v>0</v>
      </c>
      <c r="I97" s="13">
        <f>+I96-I25</f>
        <v>0</v>
      </c>
      <c r="J97" s="13">
        <f>+J96-J25</f>
        <v>0</v>
      </c>
    </row>
    <row r="98" spans="1:10" s="17" customFormat="1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10" s="17" customFormat="1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10" s="17" customFormat="1" x14ac:dyDescent="0.3">
      <c r="A100" s="11" t="s">
        <v>94</v>
      </c>
      <c r="B100" s="3">
        <v>53</v>
      </c>
      <c r="C100" s="3">
        <v>70</v>
      </c>
      <c r="D100" s="3">
        <v>98</v>
      </c>
      <c r="E100" s="3">
        <v>125</v>
      </c>
      <c r="F100" s="3">
        <v>153</v>
      </c>
      <c r="G100" s="3">
        <v>140</v>
      </c>
      <c r="H100" s="3">
        <v>293</v>
      </c>
      <c r="I100" s="3">
        <v>290</v>
      </c>
      <c r="J100" s="3">
        <v>347</v>
      </c>
    </row>
    <row r="101" spans="1:10" s="17" customFormat="1" x14ac:dyDescent="0.3">
      <c r="A101" s="11" t="s">
        <v>18</v>
      </c>
      <c r="B101" s="3">
        <v>1262</v>
      </c>
      <c r="C101" s="3">
        <v>748</v>
      </c>
      <c r="D101" s="3">
        <v>703</v>
      </c>
      <c r="E101" s="3">
        <v>529</v>
      </c>
      <c r="F101" s="3">
        <v>757</v>
      </c>
      <c r="G101" s="3">
        <v>1028</v>
      </c>
      <c r="H101" s="3">
        <v>1177</v>
      </c>
      <c r="I101" s="3">
        <v>1231</v>
      </c>
      <c r="J101" s="3">
        <v>1517</v>
      </c>
    </row>
    <row r="102" spans="1:10" s="17" customFormat="1" x14ac:dyDescent="0.3">
      <c r="A102" s="11" t="s">
        <v>95</v>
      </c>
      <c r="B102" s="3">
        <v>206</v>
      </c>
      <c r="C102" s="3">
        <v>252</v>
      </c>
      <c r="D102" s="3">
        <v>266</v>
      </c>
      <c r="E102" s="3">
        <v>294</v>
      </c>
      <c r="F102" s="3">
        <v>160</v>
      </c>
      <c r="G102" s="3">
        <v>121</v>
      </c>
      <c r="H102" s="3">
        <v>179</v>
      </c>
      <c r="I102" s="3">
        <v>160</v>
      </c>
      <c r="J102" s="3">
        <v>211</v>
      </c>
    </row>
    <row r="103" spans="1:10" s="17" customFormat="1" x14ac:dyDescent="0.3">
      <c r="A103" s="11" t="s">
        <v>96</v>
      </c>
      <c r="B103" s="3">
        <v>240</v>
      </c>
      <c r="C103" s="3">
        <v>271</v>
      </c>
      <c r="D103" s="3">
        <v>300</v>
      </c>
      <c r="E103" s="3">
        <v>320</v>
      </c>
      <c r="F103" s="3">
        <v>347</v>
      </c>
      <c r="G103" s="3">
        <v>386</v>
      </c>
      <c r="H103" s="3">
        <v>438</v>
      </c>
      <c r="I103" s="3">
        <v>480</v>
      </c>
      <c r="J103" s="3">
        <v>524</v>
      </c>
    </row>
    <row r="105" spans="1:10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1:10" x14ac:dyDescent="0.3">
      <c r="A106" s="29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10" x14ac:dyDescent="0.3">
      <c r="A107" s="10" t="s">
        <v>100</v>
      </c>
      <c r="B107" s="9">
        <f t="shared" ref="B107:H107" si="24">+SUM(B108:B110)</f>
        <v>13740</v>
      </c>
      <c r="C107" s="9">
        <f t="shared" si="24"/>
        <v>14764</v>
      </c>
      <c r="D107" s="9">
        <f t="shared" si="24"/>
        <v>15216</v>
      </c>
      <c r="E107" s="9">
        <f t="shared" si="24"/>
        <v>14855</v>
      </c>
      <c r="F107" s="9">
        <f t="shared" si="24"/>
        <v>15902</v>
      </c>
      <c r="G107" s="9">
        <f t="shared" si="24"/>
        <v>14484</v>
      </c>
      <c r="H107" s="9">
        <f t="shared" si="24"/>
        <v>17179</v>
      </c>
      <c r="I107" s="9">
        <f>+SUM(I108:I110)</f>
        <v>18353</v>
      </c>
      <c r="J107" s="9">
        <f>+SUM(J108:J110)</f>
        <v>21608</v>
      </c>
    </row>
    <row r="108" spans="1:10" x14ac:dyDescent="0.3">
      <c r="A108" s="11" t="s">
        <v>113</v>
      </c>
      <c r="B108">
        <v>8506</v>
      </c>
      <c r="C108">
        <v>9299</v>
      </c>
      <c r="D108">
        <v>9684</v>
      </c>
      <c r="E108">
        <v>9322</v>
      </c>
      <c r="F108">
        <v>10045</v>
      </c>
      <c r="G108">
        <v>9329</v>
      </c>
      <c r="H108" s="8">
        <v>11644</v>
      </c>
      <c r="I108" s="8">
        <v>12228</v>
      </c>
      <c r="J108">
        <v>14897</v>
      </c>
    </row>
    <row r="109" spans="1:10" x14ac:dyDescent="0.3">
      <c r="A109" s="11" t="s">
        <v>114</v>
      </c>
      <c r="B109">
        <v>4410</v>
      </c>
      <c r="C109">
        <v>4746</v>
      </c>
      <c r="D109">
        <v>4886</v>
      </c>
      <c r="E109">
        <v>4938</v>
      </c>
      <c r="F109">
        <v>5260</v>
      </c>
      <c r="G109">
        <v>4639</v>
      </c>
      <c r="H109" s="8">
        <v>5028</v>
      </c>
      <c r="I109" s="8">
        <v>5492</v>
      </c>
      <c r="J109">
        <v>5947</v>
      </c>
    </row>
    <row r="110" spans="1:10" x14ac:dyDescent="0.3">
      <c r="A110" s="11" t="s">
        <v>115</v>
      </c>
      <c r="B110">
        <v>824</v>
      </c>
      <c r="C110">
        <v>719</v>
      </c>
      <c r="D110">
        <v>646</v>
      </c>
      <c r="E110">
        <v>595</v>
      </c>
      <c r="F110">
        <v>597</v>
      </c>
      <c r="G110">
        <v>516</v>
      </c>
      <c r="H110">
        <v>507</v>
      </c>
      <c r="I110">
        <v>633</v>
      </c>
      <c r="J110">
        <v>764</v>
      </c>
    </row>
    <row r="111" spans="1:10" x14ac:dyDescent="0.3">
      <c r="A111" s="10" t="s">
        <v>101</v>
      </c>
      <c r="B111" s="9">
        <f t="shared" ref="B111" si="25">+SUM(B112:B114)</f>
        <v>7126</v>
      </c>
      <c r="C111" s="9">
        <f t="shared" ref="C111" si="26">+SUM(C112:C114)</f>
        <v>7568</v>
      </c>
      <c r="D111" s="9">
        <f t="shared" ref="D111" si="27">+SUM(D112:D114)</f>
        <v>7970</v>
      </c>
      <c r="E111" s="9">
        <f t="shared" ref="E111" si="28">+SUM(E112:E114)</f>
        <v>9242</v>
      </c>
      <c r="F111" s="9">
        <f t="shared" ref="F111" si="29">+SUM(F112:F114)</f>
        <v>9812</v>
      </c>
      <c r="G111" s="9">
        <f t="shared" ref="G111" si="30">+SUM(G112:G114)</f>
        <v>9347</v>
      </c>
      <c r="H111" s="9">
        <f t="shared" ref="H111" si="31">+SUM(H112:H114)</f>
        <v>11456</v>
      </c>
      <c r="I111" s="9">
        <f>+SUM(I112:I114)</f>
        <v>12479</v>
      </c>
      <c r="J111" s="9">
        <f>+SUM(J112:J114)</f>
        <v>13418</v>
      </c>
    </row>
    <row r="112" spans="1:10" x14ac:dyDescent="0.3">
      <c r="A112" s="11" t="s">
        <v>113</v>
      </c>
      <c r="B112">
        <v>4703</v>
      </c>
      <c r="C112">
        <v>5043</v>
      </c>
      <c r="D112">
        <v>5192</v>
      </c>
      <c r="E112">
        <v>5875</v>
      </c>
      <c r="F112">
        <v>6293</v>
      </c>
      <c r="G112">
        <v>5892</v>
      </c>
      <c r="H112" s="8">
        <v>6970</v>
      </c>
      <c r="I112" s="8">
        <v>7388</v>
      </c>
      <c r="J112">
        <v>8260</v>
      </c>
    </row>
    <row r="113" spans="1:10" x14ac:dyDescent="0.3">
      <c r="A113" s="11" t="s">
        <v>114</v>
      </c>
      <c r="B113">
        <v>2051</v>
      </c>
      <c r="C113">
        <v>2149</v>
      </c>
      <c r="D113">
        <v>2395</v>
      </c>
      <c r="E113">
        <v>2940</v>
      </c>
      <c r="F113">
        <v>3087</v>
      </c>
      <c r="G113">
        <v>3053</v>
      </c>
      <c r="H113" s="8">
        <v>3996</v>
      </c>
      <c r="I113" s="8">
        <v>4527</v>
      </c>
      <c r="J113">
        <v>4566</v>
      </c>
    </row>
    <row r="114" spans="1:10" x14ac:dyDescent="0.3">
      <c r="A114" s="11" t="s">
        <v>115</v>
      </c>
      <c r="B114">
        <v>372</v>
      </c>
      <c r="C114">
        <v>376</v>
      </c>
      <c r="D114">
        <v>383</v>
      </c>
      <c r="E114">
        <v>427</v>
      </c>
      <c r="F114">
        <v>432</v>
      </c>
      <c r="G114">
        <v>402</v>
      </c>
      <c r="H114">
        <v>490</v>
      </c>
      <c r="I114">
        <v>564</v>
      </c>
      <c r="J114">
        <v>592</v>
      </c>
    </row>
    <row r="115" spans="1:10" x14ac:dyDescent="0.3">
      <c r="A115" s="10" t="s">
        <v>102</v>
      </c>
      <c r="B115" s="9">
        <f t="shared" ref="B115" si="32">+SUM(B116:B118)</f>
        <v>3067</v>
      </c>
      <c r="C115" s="9">
        <f t="shared" ref="C115" si="33">+SUM(C116:C118)</f>
        <v>3785</v>
      </c>
      <c r="D115" s="9">
        <f t="shared" ref="D115" si="34">+SUM(D116:D118)</f>
        <v>4237</v>
      </c>
      <c r="E115" s="9">
        <f t="shared" ref="E115" si="35">+SUM(E116:E118)</f>
        <v>5134</v>
      </c>
      <c r="F115" s="9">
        <f t="shared" ref="F115" si="36">+SUM(F116:F118)</f>
        <v>6208</v>
      </c>
      <c r="G115" s="9">
        <f t="shared" ref="G115" si="37">+SUM(G116:G118)</f>
        <v>6679</v>
      </c>
      <c r="H115" s="9">
        <f t="shared" ref="H115" si="38">+SUM(H116:H118)</f>
        <v>8290</v>
      </c>
      <c r="I115" s="9">
        <f>+SUM(I116:I118)</f>
        <v>7547</v>
      </c>
      <c r="J115" s="9">
        <f>+SUM(J116:J118)</f>
        <v>7248</v>
      </c>
    </row>
    <row r="116" spans="1:10" x14ac:dyDescent="0.3">
      <c r="A116" s="11" t="s">
        <v>113</v>
      </c>
      <c r="B116">
        <v>2016</v>
      </c>
      <c r="C116">
        <v>2599</v>
      </c>
      <c r="D116">
        <v>2920</v>
      </c>
      <c r="E116">
        <v>3496</v>
      </c>
      <c r="F116">
        <v>4262</v>
      </c>
      <c r="G116">
        <v>4635</v>
      </c>
      <c r="H116" s="8">
        <v>5748</v>
      </c>
      <c r="I116" s="8">
        <v>5416</v>
      </c>
      <c r="J116">
        <v>5435</v>
      </c>
    </row>
    <row r="117" spans="1:10" x14ac:dyDescent="0.3">
      <c r="A117" s="11" t="s">
        <v>114</v>
      </c>
      <c r="B117">
        <v>925</v>
      </c>
      <c r="C117">
        <v>1055</v>
      </c>
      <c r="D117">
        <v>1188</v>
      </c>
      <c r="E117">
        <v>1508</v>
      </c>
      <c r="F117">
        <v>1808</v>
      </c>
      <c r="G117">
        <v>1896</v>
      </c>
      <c r="H117" s="8">
        <v>2347</v>
      </c>
      <c r="I117" s="8">
        <v>1938</v>
      </c>
      <c r="J117">
        <v>1666</v>
      </c>
    </row>
    <row r="118" spans="1:10" x14ac:dyDescent="0.3">
      <c r="A118" s="11" t="s">
        <v>115</v>
      </c>
      <c r="B118">
        <v>126</v>
      </c>
      <c r="C118">
        <v>131</v>
      </c>
      <c r="D118">
        <v>129</v>
      </c>
      <c r="E118">
        <v>130</v>
      </c>
      <c r="F118">
        <v>138</v>
      </c>
      <c r="G118">
        <v>148</v>
      </c>
      <c r="H118">
        <v>195</v>
      </c>
      <c r="I118">
        <v>193</v>
      </c>
      <c r="J118">
        <v>147</v>
      </c>
    </row>
    <row r="119" spans="1:10" x14ac:dyDescent="0.3">
      <c r="A119" s="10" t="s">
        <v>106</v>
      </c>
      <c r="B119" s="9">
        <f t="shared" ref="B119" si="39">+SUM(B120:B122)</f>
        <v>4653</v>
      </c>
      <c r="C119" s="9">
        <f t="shared" ref="C119" si="40">+SUM(C120:C122)</f>
        <v>4317</v>
      </c>
      <c r="D119" s="9">
        <f t="shared" ref="D119" si="41">+SUM(D120:D122)</f>
        <v>4737</v>
      </c>
      <c r="E119" s="9">
        <f t="shared" ref="E119" si="42">+SUM(E120:E122)</f>
        <v>5166</v>
      </c>
      <c r="F119" s="9">
        <f t="shared" ref="F119" si="43">+SUM(F120:F122)</f>
        <v>5254</v>
      </c>
      <c r="G119" s="9">
        <f t="shared" ref="G119" si="44">+SUM(G120:G122)</f>
        <v>5028</v>
      </c>
      <c r="H119" s="9">
        <f t="shared" ref="H119" si="45">+SUM(H120:H122)</f>
        <v>5343</v>
      </c>
      <c r="I119" s="9">
        <f>+SUM(I120:I122)</f>
        <v>5955</v>
      </c>
      <c r="J119" s="9">
        <f>+SUM(J120:J122)</f>
        <v>6431</v>
      </c>
    </row>
    <row r="120" spans="1:10" x14ac:dyDescent="0.3">
      <c r="A120" s="11" t="s">
        <v>113</v>
      </c>
      <c r="B120">
        <v>3093</v>
      </c>
      <c r="C120">
        <v>2930</v>
      </c>
      <c r="D120">
        <v>3285</v>
      </c>
      <c r="E120">
        <v>3575</v>
      </c>
      <c r="F120">
        <v>3622</v>
      </c>
      <c r="G120">
        <v>3449</v>
      </c>
      <c r="H120" s="8">
        <v>3659</v>
      </c>
      <c r="I120" s="8">
        <v>4111</v>
      </c>
      <c r="J120">
        <v>4543</v>
      </c>
    </row>
    <row r="121" spans="1:10" x14ac:dyDescent="0.3">
      <c r="A121" s="11" t="s">
        <v>114</v>
      </c>
      <c r="B121">
        <v>1251</v>
      </c>
      <c r="C121">
        <v>1117</v>
      </c>
      <c r="D121">
        <v>1185</v>
      </c>
      <c r="E121">
        <v>1347</v>
      </c>
      <c r="F121">
        <v>1395</v>
      </c>
      <c r="G121">
        <v>1365</v>
      </c>
      <c r="H121" s="8">
        <v>1494</v>
      </c>
      <c r="I121" s="8">
        <v>1610</v>
      </c>
      <c r="J121">
        <v>1664</v>
      </c>
    </row>
    <row r="122" spans="1:10" x14ac:dyDescent="0.3">
      <c r="A122" s="11" t="s">
        <v>115</v>
      </c>
      <c r="B122">
        <v>309</v>
      </c>
      <c r="C122">
        <v>270</v>
      </c>
      <c r="D122">
        <v>267</v>
      </c>
      <c r="E122">
        <v>244</v>
      </c>
      <c r="F122">
        <v>237</v>
      </c>
      <c r="G122">
        <v>214</v>
      </c>
      <c r="H122">
        <v>190</v>
      </c>
      <c r="I122">
        <v>234</v>
      </c>
      <c r="J122">
        <v>224</v>
      </c>
    </row>
    <row r="123" spans="1:10" x14ac:dyDescent="0.3">
      <c r="A123" s="10" t="s">
        <v>107</v>
      </c>
      <c r="B123" s="3">
        <v>115</v>
      </c>
      <c r="C123" s="3">
        <v>73</v>
      </c>
      <c r="D123" s="3">
        <v>73</v>
      </c>
      <c r="E123" s="3">
        <v>88</v>
      </c>
      <c r="F123" s="3">
        <v>42</v>
      </c>
      <c r="G123" s="3">
        <v>30</v>
      </c>
      <c r="H123" s="3">
        <v>25</v>
      </c>
      <c r="I123" s="3">
        <v>102</v>
      </c>
      <c r="J123" s="3">
        <v>58</v>
      </c>
    </row>
    <row r="124" spans="1:10" x14ac:dyDescent="0.3">
      <c r="A124" s="4" t="s">
        <v>103</v>
      </c>
      <c r="B124" s="5">
        <f t="shared" ref="B124:J124" si="46">+B107+B111+B115+B119+B123</f>
        <v>28701</v>
      </c>
      <c r="C124" s="5">
        <f t="shared" si="46"/>
        <v>30507</v>
      </c>
      <c r="D124" s="5">
        <f t="shared" si="46"/>
        <v>32233</v>
      </c>
      <c r="E124" s="5">
        <f t="shared" si="46"/>
        <v>34485</v>
      </c>
      <c r="F124" s="5">
        <f t="shared" si="46"/>
        <v>37218</v>
      </c>
      <c r="G124" s="5">
        <f t="shared" si="46"/>
        <v>35568</v>
      </c>
      <c r="H124" s="5">
        <f t="shared" si="46"/>
        <v>42293</v>
      </c>
      <c r="I124" s="5">
        <f t="shared" si="46"/>
        <v>44436</v>
      </c>
      <c r="J124" s="5">
        <f t="shared" si="46"/>
        <v>48763</v>
      </c>
    </row>
    <row r="125" spans="1:10" x14ac:dyDescent="0.3">
      <c r="A125" s="2" t="s">
        <v>104</v>
      </c>
      <c r="B125" s="9">
        <f t="shared" ref="B125:G125" si="47">+SUM(B126:B129)</f>
        <v>1982</v>
      </c>
      <c r="C125" s="9">
        <f t="shared" si="47"/>
        <v>1955</v>
      </c>
      <c r="D125" s="9">
        <f t="shared" si="47"/>
        <v>2042</v>
      </c>
      <c r="E125" s="9">
        <f t="shared" si="47"/>
        <v>1886</v>
      </c>
      <c r="F125" s="9">
        <f t="shared" si="47"/>
        <v>1906</v>
      </c>
      <c r="G125" s="9">
        <f t="shared" si="47"/>
        <v>1846</v>
      </c>
      <c r="H125" s="9">
        <f>+SUM(H126:H129)</f>
        <v>2205</v>
      </c>
      <c r="I125" s="9">
        <f>+SUM(I126:I129)</f>
        <v>2346</v>
      </c>
      <c r="J125" s="9">
        <f>+SUM(J126:J129)</f>
        <v>2427</v>
      </c>
    </row>
    <row r="126" spans="1:10" x14ac:dyDescent="0.3">
      <c r="A126" s="11" t="s">
        <v>113</v>
      </c>
      <c r="B126" s="3"/>
      <c r="C126" s="3"/>
      <c r="D126" s="3"/>
      <c r="E126" s="3">
        <v>1611</v>
      </c>
      <c r="F126" s="3">
        <v>1658</v>
      </c>
      <c r="G126" s="3">
        <v>1642</v>
      </c>
      <c r="H126" s="3">
        <v>1986</v>
      </c>
      <c r="I126" s="3">
        <v>2094</v>
      </c>
      <c r="J126" s="3">
        <v>2155</v>
      </c>
    </row>
    <row r="127" spans="1:10" x14ac:dyDescent="0.3">
      <c r="A127" s="11" t="s">
        <v>114</v>
      </c>
      <c r="B127" s="3"/>
      <c r="C127" s="3"/>
      <c r="D127" s="3"/>
      <c r="E127" s="3">
        <v>144</v>
      </c>
      <c r="F127" s="3">
        <v>118</v>
      </c>
      <c r="G127" s="3">
        <v>89</v>
      </c>
      <c r="H127" s="3">
        <v>104</v>
      </c>
      <c r="I127" s="3">
        <v>103</v>
      </c>
      <c r="J127" s="3">
        <v>90</v>
      </c>
    </row>
    <row r="128" spans="1:10" x14ac:dyDescent="0.3">
      <c r="A128" s="11" t="s">
        <v>115</v>
      </c>
      <c r="B128" s="3"/>
      <c r="C128" s="3"/>
      <c r="D128" s="3"/>
      <c r="E128" s="3">
        <v>28</v>
      </c>
      <c r="F128" s="3">
        <v>24</v>
      </c>
      <c r="G128" s="3">
        <v>25</v>
      </c>
      <c r="H128" s="3">
        <v>29</v>
      </c>
      <c r="I128" s="3">
        <v>26</v>
      </c>
      <c r="J128" s="3">
        <v>28</v>
      </c>
    </row>
    <row r="129" spans="1:10" x14ac:dyDescent="0.3">
      <c r="A129" s="11" t="s">
        <v>120</v>
      </c>
      <c r="B129" s="3">
        <v>1982</v>
      </c>
      <c r="C129" s="3">
        <v>1955</v>
      </c>
      <c r="D129" s="3">
        <v>2042</v>
      </c>
      <c r="E129" s="3">
        <v>103</v>
      </c>
      <c r="F129" s="3">
        <v>106</v>
      </c>
      <c r="G129" s="3">
        <v>90</v>
      </c>
      <c r="H129" s="3">
        <v>86</v>
      </c>
      <c r="I129" s="3">
        <v>123</v>
      </c>
      <c r="J129" s="3">
        <v>154</v>
      </c>
    </row>
    <row r="130" spans="1:10" x14ac:dyDescent="0.3">
      <c r="A130" s="2" t="s">
        <v>108</v>
      </c>
      <c r="B130" s="3">
        <v>-82</v>
      </c>
      <c r="C130" s="3">
        <v>-86</v>
      </c>
      <c r="D130" s="3">
        <v>75</v>
      </c>
      <c r="E130" s="3">
        <v>26</v>
      </c>
      <c r="F130" s="3">
        <v>-7</v>
      </c>
      <c r="G130" s="3">
        <v>-11</v>
      </c>
      <c r="H130" s="3">
        <v>40</v>
      </c>
      <c r="I130" s="3">
        <v>-72</v>
      </c>
      <c r="J130" s="3">
        <v>27</v>
      </c>
    </row>
    <row r="131" spans="1:10" ht="15" thickBot="1" x14ac:dyDescent="0.35">
      <c r="A131" s="6" t="s">
        <v>105</v>
      </c>
      <c r="B131" s="7">
        <f t="shared" ref="B131:H131" si="48">+B124+B125+B130</f>
        <v>30601</v>
      </c>
      <c r="C131" s="7">
        <f t="shared" si="48"/>
        <v>32376</v>
      </c>
      <c r="D131" s="7">
        <f t="shared" si="48"/>
        <v>34350</v>
      </c>
      <c r="E131" s="7">
        <f t="shared" si="48"/>
        <v>36397</v>
      </c>
      <c r="F131" s="7">
        <f t="shared" si="48"/>
        <v>39117</v>
      </c>
      <c r="G131" s="7">
        <f t="shared" si="48"/>
        <v>37403</v>
      </c>
      <c r="H131" s="7">
        <f t="shared" si="48"/>
        <v>44538</v>
      </c>
      <c r="I131" s="7">
        <f>+I124+I125+I130</f>
        <v>46710</v>
      </c>
      <c r="J131" s="7">
        <f>+J124+J125+J130</f>
        <v>51217</v>
      </c>
    </row>
    <row r="132" spans="1:10" s="12" customFormat="1" ht="15" thickTop="1" x14ac:dyDescent="0.3">
      <c r="A132" s="12" t="s">
        <v>111</v>
      </c>
      <c r="B132" s="13">
        <f>+I131-I2</f>
        <v>0</v>
      </c>
      <c r="C132" s="13">
        <f t="shared" ref="C132:G132" si="49">+C131-C2</f>
        <v>0</v>
      </c>
      <c r="D132" s="13">
        <f t="shared" si="49"/>
        <v>0</v>
      </c>
      <c r="E132" s="13">
        <f t="shared" si="49"/>
        <v>0</v>
      </c>
      <c r="F132" s="13">
        <f t="shared" si="49"/>
        <v>0</v>
      </c>
      <c r="G132" s="13">
        <f t="shared" si="49"/>
        <v>0</v>
      </c>
      <c r="H132" s="13">
        <f>+H131-H2</f>
        <v>0</v>
      </c>
      <c r="I132" s="13">
        <f t="shared" ref="I132:J132" si="50">+I131-I2</f>
        <v>0</v>
      </c>
      <c r="J132" s="13">
        <f t="shared" si="50"/>
        <v>0</v>
      </c>
    </row>
    <row r="133" spans="1:10" x14ac:dyDescent="0.3">
      <c r="A133" s="1" t="s">
        <v>110</v>
      </c>
    </row>
    <row r="134" spans="1:10" x14ac:dyDescent="0.3">
      <c r="A134" s="2" t="s">
        <v>100</v>
      </c>
      <c r="B134" s="3">
        <v>3645</v>
      </c>
      <c r="C134" s="3">
        <v>3763</v>
      </c>
      <c r="D134" s="3">
        <v>3875</v>
      </c>
      <c r="E134" s="3">
        <v>3600</v>
      </c>
      <c r="F134" s="3">
        <v>3925</v>
      </c>
      <c r="G134" s="3">
        <v>2899</v>
      </c>
      <c r="H134" s="3">
        <v>5089</v>
      </c>
      <c r="I134" s="3">
        <v>5114</v>
      </c>
      <c r="J134" s="3">
        <v>5454</v>
      </c>
    </row>
    <row r="135" spans="1:10" x14ac:dyDescent="0.3">
      <c r="A135" s="2" t="s">
        <v>101</v>
      </c>
      <c r="B135" s="3">
        <v>1524</v>
      </c>
      <c r="C135" s="3">
        <v>1787</v>
      </c>
      <c r="D135" s="3">
        <v>1507</v>
      </c>
      <c r="E135" s="3">
        <v>1587</v>
      </c>
      <c r="F135" s="3">
        <v>1995</v>
      </c>
      <c r="G135" s="3">
        <v>1541</v>
      </c>
      <c r="H135" s="3">
        <v>2435</v>
      </c>
      <c r="I135" s="3">
        <v>3293</v>
      </c>
      <c r="J135" s="3">
        <v>3531</v>
      </c>
    </row>
    <row r="136" spans="1:10" x14ac:dyDescent="0.3">
      <c r="A136" s="2" t="s">
        <v>102</v>
      </c>
      <c r="B136" s="3">
        <v>993</v>
      </c>
      <c r="C136" s="3">
        <v>1372</v>
      </c>
      <c r="D136" s="3">
        <v>1507</v>
      </c>
      <c r="E136" s="3">
        <v>1807</v>
      </c>
      <c r="F136" s="3">
        <v>2376</v>
      </c>
      <c r="G136" s="3">
        <v>2490</v>
      </c>
      <c r="H136" s="3">
        <v>3243</v>
      </c>
      <c r="I136" s="3">
        <v>2365</v>
      </c>
      <c r="J136" s="3">
        <v>2283</v>
      </c>
    </row>
    <row r="137" spans="1:10" x14ac:dyDescent="0.3">
      <c r="A137" s="2" t="s">
        <v>106</v>
      </c>
      <c r="B137" s="3">
        <v>918</v>
      </c>
      <c r="C137" s="3">
        <v>1002</v>
      </c>
      <c r="D137" s="3">
        <v>980</v>
      </c>
      <c r="E137" s="3">
        <v>1189</v>
      </c>
      <c r="F137" s="3">
        <v>1323</v>
      </c>
      <c r="G137" s="3">
        <v>1184</v>
      </c>
      <c r="H137" s="3">
        <v>1530</v>
      </c>
      <c r="I137" s="3">
        <v>1896</v>
      </c>
      <c r="J137" s="3">
        <v>1932</v>
      </c>
    </row>
    <row r="138" spans="1:10" x14ac:dyDescent="0.3">
      <c r="A138" s="2" t="s">
        <v>107</v>
      </c>
      <c r="B138" s="3">
        <v>-2267</v>
      </c>
      <c r="C138" s="3">
        <v>-2596</v>
      </c>
      <c r="D138" s="3">
        <v>-2677</v>
      </c>
      <c r="E138" s="3">
        <v>-2658</v>
      </c>
      <c r="F138" s="3">
        <v>-3262</v>
      </c>
      <c r="G138" s="3">
        <v>-3468</v>
      </c>
      <c r="H138" s="3">
        <v>-3656</v>
      </c>
      <c r="I138" s="3">
        <v>-4262</v>
      </c>
      <c r="J138" s="3">
        <v>-4841</v>
      </c>
    </row>
    <row r="139" spans="1:10" x14ac:dyDescent="0.3">
      <c r="A139" s="4" t="s">
        <v>103</v>
      </c>
      <c r="B139" s="5">
        <f t="shared" ref="B139:J139" si="51">+SUM(B134:B138)</f>
        <v>4813</v>
      </c>
      <c r="C139" s="5">
        <f t="shared" si="51"/>
        <v>5328</v>
      </c>
      <c r="D139" s="5">
        <f t="shared" si="51"/>
        <v>5192</v>
      </c>
      <c r="E139" s="5">
        <f t="shared" si="51"/>
        <v>5525</v>
      </c>
      <c r="F139" s="5">
        <f t="shared" si="51"/>
        <v>6357</v>
      </c>
      <c r="G139" s="5">
        <f t="shared" si="51"/>
        <v>4646</v>
      </c>
      <c r="H139" s="5">
        <f t="shared" si="51"/>
        <v>8641</v>
      </c>
      <c r="I139" s="5">
        <f t="shared" si="51"/>
        <v>8406</v>
      </c>
      <c r="J139" s="5">
        <f t="shared" si="51"/>
        <v>8359</v>
      </c>
    </row>
    <row r="140" spans="1:10" x14ac:dyDescent="0.3">
      <c r="A140" s="2" t="s">
        <v>104</v>
      </c>
      <c r="B140" s="3">
        <v>517</v>
      </c>
      <c r="C140" s="3">
        <v>487</v>
      </c>
      <c r="D140" s="3">
        <v>477</v>
      </c>
      <c r="E140" s="3">
        <v>310</v>
      </c>
      <c r="F140" s="3">
        <v>303</v>
      </c>
      <c r="G140" s="3">
        <v>297</v>
      </c>
      <c r="H140" s="3">
        <v>543</v>
      </c>
      <c r="I140" s="3">
        <v>669</v>
      </c>
      <c r="J140" s="3">
        <v>676</v>
      </c>
    </row>
    <row r="141" spans="1:10" x14ac:dyDescent="0.3">
      <c r="A141" s="2" t="s">
        <v>108</v>
      </c>
      <c r="B141" s="3">
        <v>-1097</v>
      </c>
      <c r="C141" s="3">
        <v>-1173</v>
      </c>
      <c r="D141" s="3">
        <v>-724</v>
      </c>
      <c r="E141" s="3">
        <v>-1456</v>
      </c>
      <c r="F141" s="3">
        <v>-1810</v>
      </c>
      <c r="G141" s="3">
        <v>-1967</v>
      </c>
      <c r="H141" s="3">
        <v>-2261</v>
      </c>
      <c r="I141" s="3">
        <v>-2219</v>
      </c>
      <c r="J141" s="3">
        <v>-2840</v>
      </c>
    </row>
    <row r="142" spans="1:10" ht="15" thickBot="1" x14ac:dyDescent="0.35">
      <c r="A142" s="6" t="s">
        <v>112</v>
      </c>
      <c r="B142" s="7">
        <f t="shared" ref="B142" si="52">+SUM(B139:B141)</f>
        <v>4233</v>
      </c>
      <c r="C142" s="7">
        <f t="shared" ref="C142" si="53">+SUM(C139:C141)</f>
        <v>4642</v>
      </c>
      <c r="D142" s="7">
        <f t="shared" ref="D142" si="54">+SUM(D139:D141)</f>
        <v>4945</v>
      </c>
      <c r="E142" s="7">
        <f t="shared" ref="E142" si="55">+SUM(E139:E141)</f>
        <v>4379</v>
      </c>
      <c r="F142" s="7">
        <f t="shared" ref="F142" si="56">+SUM(F139:F141)</f>
        <v>4850</v>
      </c>
      <c r="G142" s="7">
        <f t="shared" ref="G142" si="57">+SUM(G139:G141)</f>
        <v>2976</v>
      </c>
      <c r="H142" s="7">
        <f t="shared" ref="H142" si="58">+SUM(H139:H141)</f>
        <v>6923</v>
      </c>
      <c r="I142" s="7">
        <f>+SUM(I139:I141)</f>
        <v>6856</v>
      </c>
      <c r="J142" s="7">
        <f>+SUM(J139:J141)</f>
        <v>6195</v>
      </c>
    </row>
    <row r="143" spans="1:10" s="12" customFormat="1" ht="15" thickTop="1" x14ac:dyDescent="0.3">
      <c r="A143" s="12" t="s">
        <v>111</v>
      </c>
      <c r="B143" s="13">
        <f t="shared" ref="B143:H143" si="59">+B142-B10-B8</f>
        <v>0</v>
      </c>
      <c r="C143" s="13">
        <f t="shared" si="59"/>
        <v>0</v>
      </c>
      <c r="D143" s="13">
        <f t="shared" si="59"/>
        <v>0</v>
      </c>
      <c r="E143" s="13">
        <f t="shared" si="59"/>
        <v>0</v>
      </c>
      <c r="F143" s="13">
        <f t="shared" si="59"/>
        <v>0</v>
      </c>
      <c r="G143" s="13">
        <f t="shared" si="59"/>
        <v>0</v>
      </c>
      <c r="H143" s="13">
        <f t="shared" si="59"/>
        <v>0</v>
      </c>
      <c r="I143" s="13">
        <f>+I142-I10-I8</f>
        <v>0</v>
      </c>
      <c r="J143" s="13">
        <f>+J142-J10-J8</f>
        <v>0</v>
      </c>
    </row>
    <row r="144" spans="1:10" x14ac:dyDescent="0.3">
      <c r="A144" s="1" t="s">
        <v>117</v>
      </c>
    </row>
    <row r="145" spans="1:10" x14ac:dyDescent="0.3">
      <c r="A145" s="2" t="s">
        <v>100</v>
      </c>
      <c r="B145" s="3">
        <v>632</v>
      </c>
      <c r="C145" s="3">
        <v>742</v>
      </c>
      <c r="D145" s="3">
        <v>819</v>
      </c>
      <c r="E145" s="3">
        <v>848</v>
      </c>
      <c r="F145" s="3">
        <v>814</v>
      </c>
      <c r="G145" s="3">
        <v>645</v>
      </c>
      <c r="H145" s="3">
        <v>617</v>
      </c>
      <c r="I145" s="3">
        <v>639</v>
      </c>
      <c r="J145" s="3">
        <v>794</v>
      </c>
    </row>
    <row r="146" spans="1:10" x14ac:dyDescent="0.3">
      <c r="A146" s="2" t="s">
        <v>101</v>
      </c>
      <c r="B146" s="3">
        <v>498</v>
      </c>
      <c r="C146" s="3">
        <v>639</v>
      </c>
      <c r="D146" s="3">
        <v>709</v>
      </c>
      <c r="E146" s="3">
        <v>849</v>
      </c>
      <c r="F146" s="3">
        <v>929</v>
      </c>
      <c r="G146" s="3">
        <v>885</v>
      </c>
      <c r="H146" s="3">
        <v>982</v>
      </c>
      <c r="I146" s="3">
        <v>920</v>
      </c>
      <c r="J146" s="3">
        <v>1009</v>
      </c>
    </row>
    <row r="147" spans="1:10" x14ac:dyDescent="0.3">
      <c r="A147" s="2" t="s">
        <v>102</v>
      </c>
      <c r="B147" s="3">
        <v>254</v>
      </c>
      <c r="C147" s="3">
        <v>234</v>
      </c>
      <c r="D147" s="3">
        <v>225</v>
      </c>
      <c r="E147" s="3">
        <v>256</v>
      </c>
      <c r="F147" s="3">
        <v>237</v>
      </c>
      <c r="G147" s="3">
        <v>214</v>
      </c>
      <c r="H147" s="3">
        <v>288</v>
      </c>
      <c r="I147" s="3">
        <v>303</v>
      </c>
      <c r="J147" s="3">
        <v>292</v>
      </c>
    </row>
    <row r="148" spans="1:10" x14ac:dyDescent="0.3">
      <c r="A148" s="2" t="s">
        <v>106</v>
      </c>
      <c r="B148" s="3">
        <v>308</v>
      </c>
      <c r="C148" s="3">
        <v>332</v>
      </c>
      <c r="D148" s="3">
        <v>340</v>
      </c>
      <c r="E148" s="3">
        <v>339</v>
      </c>
      <c r="F148" s="3">
        <v>326</v>
      </c>
      <c r="G148" s="3">
        <v>296</v>
      </c>
      <c r="H148" s="3">
        <v>304</v>
      </c>
      <c r="I148" s="3">
        <v>274</v>
      </c>
      <c r="J148" s="3">
        <v>279</v>
      </c>
    </row>
    <row r="149" spans="1:10" x14ac:dyDescent="0.3">
      <c r="A149" s="2" t="s">
        <v>107</v>
      </c>
      <c r="B149" s="3">
        <v>484</v>
      </c>
      <c r="C149" s="3">
        <v>511</v>
      </c>
      <c r="D149" s="3">
        <v>533</v>
      </c>
      <c r="E149" s="3">
        <v>597</v>
      </c>
      <c r="F149" s="3">
        <v>665</v>
      </c>
      <c r="G149" s="3">
        <v>830</v>
      </c>
      <c r="H149" s="3">
        <v>780</v>
      </c>
      <c r="I149" s="3">
        <v>789</v>
      </c>
      <c r="J149" s="3">
        <v>840</v>
      </c>
    </row>
    <row r="150" spans="1:10" x14ac:dyDescent="0.3">
      <c r="A150" s="4" t="s">
        <v>118</v>
      </c>
      <c r="B150" s="5">
        <f t="shared" ref="B150:J150" si="60">+SUM(B145:B149)</f>
        <v>2176</v>
      </c>
      <c r="C150" s="5">
        <f t="shared" si="60"/>
        <v>2458</v>
      </c>
      <c r="D150" s="5">
        <f t="shared" si="60"/>
        <v>2626</v>
      </c>
      <c r="E150" s="5">
        <f t="shared" si="60"/>
        <v>2889</v>
      </c>
      <c r="F150" s="5">
        <f t="shared" si="60"/>
        <v>2971</v>
      </c>
      <c r="G150" s="5">
        <f t="shared" si="60"/>
        <v>2870</v>
      </c>
      <c r="H150" s="5">
        <f t="shared" si="60"/>
        <v>2971</v>
      </c>
      <c r="I150" s="5">
        <f t="shared" si="60"/>
        <v>2925</v>
      </c>
      <c r="J150" s="5">
        <f t="shared" si="60"/>
        <v>3214</v>
      </c>
    </row>
    <row r="151" spans="1:10" x14ac:dyDescent="0.3">
      <c r="A151" s="2" t="s">
        <v>104</v>
      </c>
      <c r="B151" s="3">
        <v>122</v>
      </c>
      <c r="C151" s="3">
        <v>125</v>
      </c>
      <c r="D151" s="3">
        <v>125</v>
      </c>
      <c r="E151" s="3">
        <v>115</v>
      </c>
      <c r="F151" s="3">
        <v>100</v>
      </c>
      <c r="G151" s="3">
        <v>80</v>
      </c>
      <c r="H151" s="3">
        <v>63</v>
      </c>
      <c r="I151" s="3">
        <v>49</v>
      </c>
      <c r="J151" s="3">
        <v>38</v>
      </c>
    </row>
    <row r="152" spans="1:10" x14ac:dyDescent="0.3">
      <c r="A152" s="2" t="s">
        <v>108</v>
      </c>
      <c r="B152" s="3">
        <v>713</v>
      </c>
      <c r="C152" s="3">
        <v>937</v>
      </c>
      <c r="D152" s="3">
        <v>1238</v>
      </c>
      <c r="E152" s="3">
        <v>1450</v>
      </c>
      <c r="F152" s="3">
        <v>1673</v>
      </c>
      <c r="G152" s="3">
        <v>1916</v>
      </c>
      <c r="H152" s="3">
        <v>1870</v>
      </c>
      <c r="I152" s="3">
        <v>1817</v>
      </c>
      <c r="J152" s="3">
        <v>1829</v>
      </c>
    </row>
    <row r="153" spans="1:10" ht="15" thickBot="1" x14ac:dyDescent="0.35">
      <c r="A153" s="6" t="s">
        <v>119</v>
      </c>
      <c r="B153" s="7">
        <f t="shared" ref="B153:H153" si="61">+SUM(B150:B152)</f>
        <v>3011</v>
      </c>
      <c r="C153" s="7">
        <f t="shared" si="61"/>
        <v>3520</v>
      </c>
      <c r="D153" s="7">
        <f t="shared" si="61"/>
        <v>3989</v>
      </c>
      <c r="E153" s="7">
        <f t="shared" si="61"/>
        <v>4454</v>
      </c>
      <c r="F153" s="7">
        <f t="shared" si="61"/>
        <v>4744</v>
      </c>
      <c r="G153" s="7">
        <f t="shared" si="61"/>
        <v>4866</v>
      </c>
      <c r="H153" s="7">
        <f t="shared" si="61"/>
        <v>4904</v>
      </c>
      <c r="I153" s="7">
        <f>+SUM(I150:I152)</f>
        <v>4791</v>
      </c>
      <c r="J153" s="7">
        <f>+SUM(J150:J152)</f>
        <v>5081</v>
      </c>
    </row>
    <row r="154" spans="1:10" ht="15" thickTop="1" x14ac:dyDescent="0.3">
      <c r="A154" s="12" t="s">
        <v>111</v>
      </c>
      <c r="B154" s="13">
        <f t="shared" ref="B154:H154" si="62">+B153-B31</f>
        <v>0</v>
      </c>
      <c r="C154" s="13">
        <f t="shared" si="62"/>
        <v>0</v>
      </c>
      <c r="D154" s="13">
        <f t="shared" si="62"/>
        <v>0</v>
      </c>
      <c r="E154" s="13">
        <f t="shared" si="62"/>
        <v>0</v>
      </c>
      <c r="F154" s="13">
        <f t="shared" si="62"/>
        <v>0</v>
      </c>
      <c r="G154" s="13">
        <f t="shared" si="62"/>
        <v>0</v>
      </c>
      <c r="H154" s="13">
        <f t="shared" si="62"/>
        <v>0</v>
      </c>
      <c r="I154" s="13">
        <f>+I153-I31</f>
        <v>0</v>
      </c>
      <c r="J154" s="13">
        <f>+J153-J31</f>
        <v>0</v>
      </c>
    </row>
    <row r="155" spans="1:10" x14ac:dyDescent="0.3">
      <c r="A155" s="1" t="s">
        <v>121</v>
      </c>
    </row>
    <row r="156" spans="1:10" x14ac:dyDescent="0.3">
      <c r="A156" s="2" t="s">
        <v>100</v>
      </c>
      <c r="B156" s="3">
        <v>208</v>
      </c>
      <c r="C156" s="3">
        <v>242</v>
      </c>
      <c r="D156" s="3">
        <v>223</v>
      </c>
      <c r="E156" s="3">
        <v>196</v>
      </c>
      <c r="F156" s="3">
        <v>117</v>
      </c>
      <c r="G156" s="3">
        <v>110</v>
      </c>
      <c r="H156" s="3">
        <v>98</v>
      </c>
      <c r="I156" s="3">
        <v>146</v>
      </c>
      <c r="J156" s="3">
        <v>283</v>
      </c>
    </row>
    <row r="157" spans="1:10" x14ac:dyDescent="0.3">
      <c r="A157" s="2" t="s">
        <v>101</v>
      </c>
      <c r="B157" s="3">
        <v>236</v>
      </c>
      <c r="C157" s="3">
        <v>232</v>
      </c>
      <c r="D157" s="3">
        <v>173</v>
      </c>
      <c r="E157" s="3">
        <v>240</v>
      </c>
      <c r="F157" s="3">
        <v>233</v>
      </c>
      <c r="G157" s="3">
        <v>139</v>
      </c>
      <c r="H157" s="3">
        <v>153</v>
      </c>
      <c r="I157" s="3">
        <v>197</v>
      </c>
      <c r="J157" s="3">
        <v>215</v>
      </c>
    </row>
    <row r="158" spans="1:10" x14ac:dyDescent="0.3">
      <c r="A158" s="2" t="s">
        <v>102</v>
      </c>
      <c r="B158" s="3">
        <v>69</v>
      </c>
      <c r="C158" s="3">
        <v>44</v>
      </c>
      <c r="D158" s="3">
        <v>51</v>
      </c>
      <c r="E158" s="3">
        <v>76</v>
      </c>
      <c r="F158" s="3">
        <v>49</v>
      </c>
      <c r="G158" s="3">
        <v>28</v>
      </c>
      <c r="H158" s="3">
        <v>94</v>
      </c>
      <c r="I158" s="3">
        <v>78</v>
      </c>
      <c r="J158" s="3">
        <v>56</v>
      </c>
    </row>
    <row r="159" spans="1:10" x14ac:dyDescent="0.3">
      <c r="A159" s="2" t="s">
        <v>106</v>
      </c>
      <c r="B159" s="3">
        <v>52</v>
      </c>
      <c r="C159" s="3">
        <v>64</v>
      </c>
      <c r="D159" s="3">
        <v>59</v>
      </c>
      <c r="E159" s="3">
        <v>49</v>
      </c>
      <c r="F159" s="3">
        <v>47</v>
      </c>
      <c r="G159" s="3">
        <v>41</v>
      </c>
      <c r="H159" s="3">
        <v>54</v>
      </c>
      <c r="I159" s="3">
        <v>56</v>
      </c>
      <c r="J159" s="3">
        <v>64</v>
      </c>
    </row>
    <row r="160" spans="1:10" x14ac:dyDescent="0.3">
      <c r="A160" s="2" t="s">
        <v>107</v>
      </c>
      <c r="B160" s="3">
        <v>225</v>
      </c>
      <c r="C160" s="3">
        <v>258</v>
      </c>
      <c r="D160" s="3">
        <v>278</v>
      </c>
      <c r="E160" s="3">
        <v>286</v>
      </c>
      <c r="F160" s="3">
        <v>278</v>
      </c>
      <c r="G160" s="3">
        <v>438</v>
      </c>
      <c r="H160" s="3">
        <v>278</v>
      </c>
      <c r="I160" s="3">
        <v>222</v>
      </c>
      <c r="J160" s="3">
        <v>271</v>
      </c>
    </row>
    <row r="161" spans="1:12" x14ac:dyDescent="0.3">
      <c r="A161" s="4" t="s">
        <v>118</v>
      </c>
      <c r="B161" s="5">
        <f t="shared" ref="B161:J161" si="63">+SUM(B156:B160)</f>
        <v>790</v>
      </c>
      <c r="C161" s="5">
        <f t="shared" si="63"/>
        <v>840</v>
      </c>
      <c r="D161" s="5">
        <f t="shared" si="63"/>
        <v>784</v>
      </c>
      <c r="E161" s="5">
        <f t="shared" si="63"/>
        <v>847</v>
      </c>
      <c r="F161" s="5">
        <f t="shared" si="63"/>
        <v>724</v>
      </c>
      <c r="G161" s="5">
        <f t="shared" si="63"/>
        <v>756</v>
      </c>
      <c r="H161" s="5">
        <f t="shared" si="63"/>
        <v>677</v>
      </c>
      <c r="I161" s="5">
        <f t="shared" si="63"/>
        <v>699</v>
      </c>
      <c r="J161" s="5">
        <f t="shared" si="63"/>
        <v>889</v>
      </c>
    </row>
    <row r="162" spans="1:12" x14ac:dyDescent="0.3">
      <c r="A162" s="2" t="s">
        <v>104</v>
      </c>
      <c r="B162" s="3">
        <v>69</v>
      </c>
      <c r="C162" s="3">
        <v>39</v>
      </c>
      <c r="D162" s="3">
        <v>30</v>
      </c>
      <c r="E162" s="3">
        <v>22</v>
      </c>
      <c r="F162" s="3">
        <v>18</v>
      </c>
      <c r="G162" s="3">
        <v>12</v>
      </c>
      <c r="H162" s="3">
        <v>7</v>
      </c>
      <c r="I162" s="3">
        <v>9</v>
      </c>
      <c r="J162" s="3">
        <v>7</v>
      </c>
      <c r="L162" s="53"/>
    </row>
    <row r="163" spans="1:12" x14ac:dyDescent="0.3">
      <c r="A163" s="2" t="s">
        <v>108</v>
      </c>
      <c r="B163" s="3">
        <f>-B81-SUM(B161:B162)</f>
        <v>104</v>
      </c>
      <c r="C163" s="3">
        <f t="shared" ref="C163:J163" si="64">-C81-SUM(C161:C162)</f>
        <v>264</v>
      </c>
      <c r="D163" s="3">
        <f t="shared" si="64"/>
        <v>291</v>
      </c>
      <c r="E163" s="3">
        <f t="shared" si="64"/>
        <v>159</v>
      </c>
      <c r="F163" s="3">
        <f t="shared" si="64"/>
        <v>377</v>
      </c>
      <c r="G163" s="3">
        <f t="shared" si="64"/>
        <v>318</v>
      </c>
      <c r="H163" s="3">
        <f t="shared" si="64"/>
        <v>11</v>
      </c>
      <c r="I163" s="3">
        <f t="shared" si="64"/>
        <v>50</v>
      </c>
      <c r="J163" s="3">
        <f t="shared" si="64"/>
        <v>73</v>
      </c>
      <c r="L163" s="53"/>
    </row>
    <row r="164" spans="1:12" ht="15" thickBot="1" x14ac:dyDescent="0.35">
      <c r="A164" s="6" t="s">
        <v>122</v>
      </c>
      <c r="B164" s="7">
        <f t="shared" ref="B164:H164" si="65">+SUM(B161:B163)</f>
        <v>963</v>
      </c>
      <c r="C164" s="7">
        <f t="shared" si="65"/>
        <v>1143</v>
      </c>
      <c r="D164" s="7">
        <f t="shared" si="65"/>
        <v>1105</v>
      </c>
      <c r="E164" s="7">
        <f t="shared" si="65"/>
        <v>1028</v>
      </c>
      <c r="F164" s="7">
        <f t="shared" si="65"/>
        <v>1119</v>
      </c>
      <c r="G164" s="7">
        <f t="shared" si="65"/>
        <v>1086</v>
      </c>
      <c r="H164" s="7">
        <f t="shared" si="65"/>
        <v>695</v>
      </c>
      <c r="I164" s="7">
        <f>+SUM(I161:I163)</f>
        <v>758</v>
      </c>
      <c r="J164" s="7">
        <f>+SUM(J161:J163)</f>
        <v>969</v>
      </c>
    </row>
    <row r="165" spans="1:12" ht="15" thickTop="1" x14ac:dyDescent="0.3">
      <c r="A165" s="12" t="s">
        <v>111</v>
      </c>
      <c r="B165" s="13">
        <f>+B81+B164</f>
        <v>0</v>
      </c>
      <c r="C165" s="13">
        <f t="shared" ref="C165:J165" si="66">+C81+C164</f>
        <v>0</v>
      </c>
      <c r="D165" s="13">
        <f t="shared" si="66"/>
        <v>0</v>
      </c>
      <c r="E165" s="13">
        <f t="shared" si="66"/>
        <v>0</v>
      </c>
      <c r="F165" s="13">
        <f t="shared" si="66"/>
        <v>0</v>
      </c>
      <c r="G165" s="13">
        <f t="shared" si="66"/>
        <v>0</v>
      </c>
      <c r="H165" s="13">
        <f t="shared" si="66"/>
        <v>0</v>
      </c>
      <c r="I165" s="13">
        <f t="shared" si="66"/>
        <v>0</v>
      </c>
      <c r="J165" s="13">
        <f t="shared" si="66"/>
        <v>0</v>
      </c>
    </row>
    <row r="166" spans="1:12" x14ac:dyDescent="0.3">
      <c r="A166" s="1" t="s">
        <v>123</v>
      </c>
    </row>
    <row r="167" spans="1:12" x14ac:dyDescent="0.3">
      <c r="A167" s="2" t="s">
        <v>100</v>
      </c>
      <c r="B167" s="3">
        <v>121</v>
      </c>
      <c r="C167" s="3">
        <v>133</v>
      </c>
      <c r="D167" s="3">
        <v>140</v>
      </c>
      <c r="E167" s="3">
        <v>160</v>
      </c>
      <c r="F167" s="3">
        <v>149</v>
      </c>
      <c r="G167" s="3">
        <v>148</v>
      </c>
      <c r="H167" s="3">
        <v>130</v>
      </c>
      <c r="I167" s="3">
        <v>124</v>
      </c>
      <c r="J167" s="3">
        <v>128</v>
      </c>
    </row>
    <row r="168" spans="1:12" x14ac:dyDescent="0.3">
      <c r="A168" s="2" t="s">
        <v>101</v>
      </c>
      <c r="B168" s="3">
        <v>87</v>
      </c>
      <c r="C168" s="3">
        <v>84</v>
      </c>
      <c r="D168" s="3">
        <v>104</v>
      </c>
      <c r="E168" s="3">
        <v>116</v>
      </c>
      <c r="F168" s="3">
        <v>111</v>
      </c>
      <c r="G168" s="3">
        <v>132</v>
      </c>
      <c r="H168" s="3">
        <v>136</v>
      </c>
      <c r="I168" s="3">
        <v>134</v>
      </c>
      <c r="J168" s="3">
        <v>120</v>
      </c>
    </row>
    <row r="169" spans="1:12" x14ac:dyDescent="0.3">
      <c r="A169" s="2" t="s">
        <v>102</v>
      </c>
      <c r="B169" s="3">
        <v>46</v>
      </c>
      <c r="C169" s="3">
        <v>48</v>
      </c>
      <c r="D169" s="3">
        <v>54</v>
      </c>
      <c r="E169" s="3">
        <v>56</v>
      </c>
      <c r="F169" s="3">
        <v>50</v>
      </c>
      <c r="G169" s="3">
        <v>44</v>
      </c>
      <c r="H169" s="3">
        <v>46</v>
      </c>
      <c r="I169" s="3">
        <v>41</v>
      </c>
      <c r="J169" s="3">
        <v>54</v>
      </c>
    </row>
    <row r="170" spans="1:12" x14ac:dyDescent="0.3">
      <c r="A170" s="2" t="s">
        <v>106</v>
      </c>
      <c r="B170" s="3">
        <v>49</v>
      </c>
      <c r="C170" s="3">
        <v>43</v>
      </c>
      <c r="D170" s="3">
        <v>56</v>
      </c>
      <c r="E170" s="3">
        <v>55</v>
      </c>
      <c r="F170" s="3">
        <v>53</v>
      </c>
      <c r="G170" s="3">
        <v>46</v>
      </c>
      <c r="H170" s="3">
        <v>43</v>
      </c>
      <c r="I170" s="3">
        <v>42</v>
      </c>
      <c r="J170" s="3">
        <v>42</v>
      </c>
    </row>
    <row r="171" spans="1:12" x14ac:dyDescent="0.3">
      <c r="A171" s="2" t="s">
        <v>107</v>
      </c>
      <c r="B171" s="3">
        <v>210</v>
      </c>
      <c r="C171" s="3">
        <v>230</v>
      </c>
      <c r="D171" s="3">
        <v>233</v>
      </c>
      <c r="E171" s="3">
        <v>217</v>
      </c>
      <c r="F171" s="3">
        <v>195</v>
      </c>
      <c r="G171" s="3">
        <v>214</v>
      </c>
      <c r="H171" s="3">
        <v>222</v>
      </c>
      <c r="I171" s="3">
        <v>220</v>
      </c>
      <c r="J171" s="3">
        <v>211</v>
      </c>
    </row>
    <row r="172" spans="1:12" x14ac:dyDescent="0.3">
      <c r="A172" s="4" t="s">
        <v>118</v>
      </c>
      <c r="B172" s="5">
        <f t="shared" ref="B172:J172" si="67">+SUM(B167:B171)</f>
        <v>513</v>
      </c>
      <c r="C172" s="5">
        <f t="shared" si="67"/>
        <v>538</v>
      </c>
      <c r="D172" s="5">
        <f t="shared" si="67"/>
        <v>587</v>
      </c>
      <c r="E172" s="5">
        <f t="shared" si="67"/>
        <v>604</v>
      </c>
      <c r="F172" s="5">
        <f t="shared" si="67"/>
        <v>558</v>
      </c>
      <c r="G172" s="5">
        <f t="shared" si="67"/>
        <v>584</v>
      </c>
      <c r="H172" s="5">
        <f t="shared" si="67"/>
        <v>577</v>
      </c>
      <c r="I172" s="5">
        <f t="shared" si="67"/>
        <v>561</v>
      </c>
      <c r="J172" s="5">
        <f t="shared" si="67"/>
        <v>555</v>
      </c>
    </row>
    <row r="173" spans="1:12" x14ac:dyDescent="0.3">
      <c r="A173" s="2" t="s">
        <v>104</v>
      </c>
      <c r="B173" s="3">
        <v>18</v>
      </c>
      <c r="C173" s="3">
        <v>27</v>
      </c>
      <c r="D173" s="3">
        <v>28</v>
      </c>
      <c r="E173" s="3">
        <v>33</v>
      </c>
      <c r="F173" s="3">
        <v>31</v>
      </c>
      <c r="G173" s="3">
        <v>25</v>
      </c>
      <c r="H173" s="3">
        <v>26</v>
      </c>
      <c r="I173" s="3">
        <v>22</v>
      </c>
      <c r="J173" s="3">
        <v>17</v>
      </c>
    </row>
    <row r="174" spans="1:12" x14ac:dyDescent="0.3">
      <c r="A174" s="2" t="s">
        <v>108</v>
      </c>
      <c r="B174" s="3">
        <v>75</v>
      </c>
      <c r="C174" s="3">
        <v>84</v>
      </c>
      <c r="D174" s="3">
        <v>91</v>
      </c>
      <c r="E174" s="3">
        <v>110</v>
      </c>
      <c r="F174" s="3">
        <v>116</v>
      </c>
      <c r="G174" s="3">
        <v>112</v>
      </c>
      <c r="H174" s="3">
        <v>141</v>
      </c>
      <c r="I174" s="3">
        <v>134</v>
      </c>
      <c r="J174" s="3">
        <v>131</v>
      </c>
    </row>
    <row r="175" spans="1:12" ht="15" thickBot="1" x14ac:dyDescent="0.35">
      <c r="A175" s="6" t="s">
        <v>124</v>
      </c>
      <c r="B175" s="7">
        <f t="shared" ref="B175:H175" si="68">+SUM(B172:B174)</f>
        <v>606</v>
      </c>
      <c r="C175" s="7">
        <f t="shared" si="68"/>
        <v>649</v>
      </c>
      <c r="D175" s="7">
        <f t="shared" si="68"/>
        <v>706</v>
      </c>
      <c r="E175" s="7">
        <f t="shared" si="68"/>
        <v>747</v>
      </c>
      <c r="F175" s="7">
        <f t="shared" si="68"/>
        <v>705</v>
      </c>
      <c r="G175" s="7">
        <f t="shared" si="68"/>
        <v>721</v>
      </c>
      <c r="H175" s="7">
        <f t="shared" si="68"/>
        <v>744</v>
      </c>
      <c r="I175" s="7">
        <f>+SUM(I172:I174)</f>
        <v>717</v>
      </c>
      <c r="J175" s="7">
        <f>+SUM(J172:J174)</f>
        <v>703</v>
      </c>
    </row>
    <row r="176" spans="1:12" ht="15" thickTop="1" x14ac:dyDescent="0.3">
      <c r="A176" s="12" t="s">
        <v>111</v>
      </c>
      <c r="B176" s="13">
        <f t="shared" ref="B176:H176" si="69">+B175-B66</f>
        <v>0</v>
      </c>
      <c r="C176" s="13">
        <f t="shared" si="69"/>
        <v>0</v>
      </c>
      <c r="D176" s="13">
        <f t="shared" si="69"/>
        <v>0</v>
      </c>
      <c r="E176" s="13">
        <f t="shared" si="69"/>
        <v>0</v>
      </c>
      <c r="F176" s="13">
        <f t="shared" si="69"/>
        <v>0</v>
      </c>
      <c r="G176" s="13">
        <f t="shared" si="69"/>
        <v>0</v>
      </c>
      <c r="H176" s="13">
        <f t="shared" si="69"/>
        <v>0</v>
      </c>
      <c r="I176" s="13">
        <f>+I175-I66</f>
        <v>0</v>
      </c>
      <c r="J176" s="13">
        <f>+J175-J66</f>
        <v>0</v>
      </c>
    </row>
    <row r="177" spans="1:10" x14ac:dyDescent="0.3">
      <c r="A177" s="14" t="s">
        <v>125</v>
      </c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1:10" x14ac:dyDescent="0.3">
      <c r="A178" s="29" t="s">
        <v>126</v>
      </c>
    </row>
    <row r="179" spans="1:10" x14ac:dyDescent="0.3">
      <c r="A179" s="34" t="s">
        <v>100</v>
      </c>
      <c r="B179" s="35" t="str">
        <f>IFERROR(B107/A107-1,"nm")</f>
        <v>nm</v>
      </c>
      <c r="C179" s="35">
        <f>IFERROR(C107/B107-1,"nm")</f>
        <v>7.4526928675400228E-2</v>
      </c>
      <c r="D179" s="35">
        <f t="shared" ref="D179:J179" si="70">IFERROR(D107/C107-1,"nm")</f>
        <v>3.0615009482525046E-2</v>
      </c>
      <c r="E179" s="35">
        <f t="shared" si="70"/>
        <v>-2.372502628811779E-2</v>
      </c>
      <c r="F179" s="35">
        <f t="shared" si="70"/>
        <v>7.0481319421070276E-2</v>
      </c>
      <c r="G179" s="35">
        <f t="shared" si="70"/>
        <v>-8.9171173437303519E-2</v>
      </c>
      <c r="H179" s="35">
        <f t="shared" si="70"/>
        <v>0.18606738470035911</v>
      </c>
      <c r="I179" s="35">
        <f t="shared" si="70"/>
        <v>6.8339251411607238E-2</v>
      </c>
      <c r="J179" s="35">
        <f t="shared" si="70"/>
        <v>0.17735520078461287</v>
      </c>
    </row>
    <row r="180" spans="1:10" x14ac:dyDescent="0.3">
      <c r="A180" s="32" t="s">
        <v>113</v>
      </c>
      <c r="B180" s="31" t="str">
        <f>IFERROR(B108/A108-1,"nm")</f>
        <v>nm</v>
      </c>
      <c r="C180" s="31">
        <f>IFERROR(C108/B108-1,"nm")</f>
        <v>9.3228309428638578E-2</v>
      </c>
      <c r="D180" s="31">
        <f t="shared" ref="D180:J180" si="71">IFERROR(D108/C108-1,"nm")</f>
        <v>4.1402301322722934E-2</v>
      </c>
      <c r="E180" s="31">
        <f t="shared" si="71"/>
        <v>-3.7381247418422192E-2</v>
      </c>
      <c r="F180" s="31">
        <f t="shared" si="71"/>
        <v>7.755846384895948E-2</v>
      </c>
      <c r="G180" s="31">
        <f t="shared" si="71"/>
        <v>-7.1279243404678949E-2</v>
      </c>
      <c r="H180" s="31">
        <f t="shared" si="71"/>
        <v>0.24815092721620746</v>
      </c>
      <c r="I180" s="31">
        <f t="shared" si="71"/>
        <v>5.0154586052902683E-2</v>
      </c>
      <c r="J180" s="31">
        <f t="shared" si="71"/>
        <v>0.21826954530585541</v>
      </c>
    </row>
    <row r="181" spans="1:10" x14ac:dyDescent="0.3">
      <c r="A181" s="32" t="s">
        <v>114</v>
      </c>
      <c r="B181" s="31" t="str">
        <f t="shared" ref="B181:C182" si="72">IFERROR(B109/A109-1,"nm")</f>
        <v>nm</v>
      </c>
      <c r="C181" s="31">
        <f t="shared" si="72"/>
        <v>7.6190476190476142E-2</v>
      </c>
      <c r="D181" s="31">
        <f t="shared" ref="D181:J181" si="73">IFERROR(D109/C109-1,"nm")</f>
        <v>2.9498525073746285E-2</v>
      </c>
      <c r="E181" s="31">
        <f t="shared" si="73"/>
        <v>1.0642652476463343E-2</v>
      </c>
      <c r="F181" s="31">
        <f t="shared" si="73"/>
        <v>6.5208586472256025E-2</v>
      </c>
      <c r="G181" s="31">
        <f t="shared" si="73"/>
        <v>-0.11806083650190113</v>
      </c>
      <c r="H181" s="31">
        <f t="shared" si="73"/>
        <v>8.3854278939426541E-2</v>
      </c>
      <c r="I181" s="31">
        <f t="shared" si="73"/>
        <v>9.2283214001591007E-2</v>
      </c>
      <c r="J181" s="31">
        <f t="shared" si="73"/>
        <v>8.2847778587035625E-2</v>
      </c>
    </row>
    <row r="182" spans="1:10" x14ac:dyDescent="0.3">
      <c r="A182" s="32" t="s">
        <v>115</v>
      </c>
      <c r="B182" s="31" t="str">
        <f t="shared" si="72"/>
        <v>nm</v>
      </c>
      <c r="C182" s="31">
        <f t="shared" si="72"/>
        <v>-0.12742718446601942</v>
      </c>
      <c r="D182" s="31">
        <f t="shared" ref="D182:J182" si="74">IFERROR(D110/C110-1,"nm")</f>
        <v>-0.10152990264255912</v>
      </c>
      <c r="E182" s="31">
        <f t="shared" si="74"/>
        <v>-7.8947368421052655E-2</v>
      </c>
      <c r="F182" s="31">
        <f t="shared" si="74"/>
        <v>3.3613445378151141E-3</v>
      </c>
      <c r="G182" s="31">
        <f t="shared" si="74"/>
        <v>-0.13567839195979903</v>
      </c>
      <c r="H182" s="31">
        <f t="shared" si="74"/>
        <v>-1.744186046511631E-2</v>
      </c>
      <c r="I182" s="31">
        <f t="shared" si="74"/>
        <v>0.24852071005917153</v>
      </c>
      <c r="J182" s="31">
        <f t="shared" si="74"/>
        <v>0.20695102685624023</v>
      </c>
    </row>
    <row r="183" spans="1:10" x14ac:dyDescent="0.3">
      <c r="A183" s="34" t="s">
        <v>101</v>
      </c>
      <c r="B183" s="35" t="str">
        <f>IFERROR(B111/A111-1,"nm")</f>
        <v>nm</v>
      </c>
      <c r="C183" s="35">
        <f>IFERROR(C111/B111-1,"nm")</f>
        <v>6.2026382262138746E-2</v>
      </c>
      <c r="D183" s="35">
        <f t="shared" ref="D183:J183" si="75">IFERROR(D111/C111-1,"nm")</f>
        <v>5.3118393234672379E-2</v>
      </c>
      <c r="E183" s="35">
        <f t="shared" si="75"/>
        <v>0.15959849435382689</v>
      </c>
      <c r="F183" s="35">
        <f t="shared" si="75"/>
        <v>6.1674962129409261E-2</v>
      </c>
      <c r="G183" s="35">
        <f t="shared" si="75"/>
        <v>-4.7390949857317621E-2</v>
      </c>
      <c r="H183" s="35">
        <f t="shared" si="75"/>
        <v>0.22563389322777372</v>
      </c>
      <c r="I183" s="35">
        <f t="shared" si="75"/>
        <v>8.9298184357541999E-2</v>
      </c>
      <c r="J183" s="35">
        <f t="shared" si="75"/>
        <v>7.524641397547871E-2</v>
      </c>
    </row>
    <row r="184" spans="1:10" x14ac:dyDescent="0.3">
      <c r="A184" s="32" t="s">
        <v>113</v>
      </c>
      <c r="B184" s="31" t="str">
        <f t="shared" ref="B184:C195" si="76">IFERROR(B112/A112-1,"nm")</f>
        <v>nm</v>
      </c>
      <c r="C184" s="31">
        <f t="shared" si="76"/>
        <v>7.2294280246651077E-2</v>
      </c>
      <c r="D184" s="31">
        <f t="shared" ref="D184:J184" si="77">IFERROR(D112/C112-1,"nm")</f>
        <v>2.9545905215149659E-2</v>
      </c>
      <c r="E184" s="31">
        <f t="shared" si="77"/>
        <v>0.1315485362095532</v>
      </c>
      <c r="F184" s="31">
        <f t="shared" si="77"/>
        <v>7.1148936170212673E-2</v>
      </c>
      <c r="G184" s="31">
        <f t="shared" si="77"/>
        <v>-6.3721595423486432E-2</v>
      </c>
      <c r="H184" s="31">
        <f t="shared" si="77"/>
        <v>0.18295994568907004</v>
      </c>
      <c r="I184" s="31">
        <f t="shared" si="77"/>
        <v>5.9971305595408975E-2</v>
      </c>
      <c r="J184" s="31">
        <f t="shared" si="77"/>
        <v>0.11802923659989162</v>
      </c>
    </row>
    <row r="185" spans="1:10" x14ac:dyDescent="0.3">
      <c r="A185" s="32" t="s">
        <v>114</v>
      </c>
      <c r="B185" s="31" t="str">
        <f t="shared" si="76"/>
        <v>nm</v>
      </c>
      <c r="C185" s="31">
        <f t="shared" si="76"/>
        <v>4.7781569965870352E-2</v>
      </c>
      <c r="D185" s="31">
        <f t="shared" ref="D185:J185" si="78">IFERROR(D113/C113-1,"nm")</f>
        <v>0.11447184737087013</v>
      </c>
      <c r="E185" s="31">
        <f t="shared" si="78"/>
        <v>0.22755741127348639</v>
      </c>
      <c r="F185" s="31">
        <f t="shared" si="78"/>
        <v>5.0000000000000044E-2</v>
      </c>
      <c r="G185" s="31">
        <f t="shared" si="78"/>
        <v>-1.1013929381276322E-2</v>
      </c>
      <c r="H185" s="31">
        <f t="shared" si="78"/>
        <v>0.30887651490337364</v>
      </c>
      <c r="I185" s="31">
        <f t="shared" si="78"/>
        <v>0.13288288288288297</v>
      </c>
      <c r="J185" s="31">
        <f t="shared" si="78"/>
        <v>8.6149768058316756E-3</v>
      </c>
    </row>
    <row r="186" spans="1:10" x14ac:dyDescent="0.3">
      <c r="A186" s="32" t="s">
        <v>115</v>
      </c>
      <c r="B186" s="31" t="str">
        <f t="shared" si="76"/>
        <v>nm</v>
      </c>
      <c r="C186" s="31">
        <f t="shared" si="76"/>
        <v>1.0752688172043001E-2</v>
      </c>
      <c r="D186" s="31">
        <f t="shared" ref="D186:J186" si="79">IFERROR(D114/C114-1,"nm")</f>
        <v>1.8617021276595702E-2</v>
      </c>
      <c r="E186" s="31">
        <f t="shared" si="79"/>
        <v>0.11488250652741505</v>
      </c>
      <c r="F186" s="31">
        <f t="shared" si="79"/>
        <v>1.1709601873536313E-2</v>
      </c>
      <c r="G186" s="31">
        <f t="shared" si="79"/>
        <v>-6.944444444444442E-2</v>
      </c>
      <c r="H186" s="31">
        <f t="shared" si="79"/>
        <v>0.21890547263681581</v>
      </c>
      <c r="I186" s="31">
        <f t="shared" si="79"/>
        <v>0.15102040816326534</v>
      </c>
      <c r="J186" s="31">
        <f t="shared" si="79"/>
        <v>4.9645390070921946E-2</v>
      </c>
    </row>
    <row r="187" spans="1:10" x14ac:dyDescent="0.3">
      <c r="A187" s="34" t="s">
        <v>102</v>
      </c>
      <c r="B187" s="35" t="str">
        <f t="shared" si="76"/>
        <v>nm</v>
      </c>
      <c r="C187" s="35">
        <f t="shared" si="76"/>
        <v>0.23410498858819695</v>
      </c>
      <c r="D187" s="35">
        <f t="shared" ref="D187:J187" si="80">IFERROR(D115/C115-1,"nm")</f>
        <v>0.11941875825627468</v>
      </c>
      <c r="E187" s="35">
        <f t="shared" si="80"/>
        <v>0.21170639603493036</v>
      </c>
      <c r="F187" s="35">
        <f t="shared" si="80"/>
        <v>0.20919361121932223</v>
      </c>
      <c r="G187" s="35">
        <f t="shared" si="80"/>
        <v>7.5869845360824639E-2</v>
      </c>
      <c r="H187" s="35">
        <f t="shared" si="80"/>
        <v>0.24120377301991325</v>
      </c>
      <c r="I187" s="35">
        <f t="shared" si="80"/>
        <v>-8.9626055488540413E-2</v>
      </c>
      <c r="J187" s="35">
        <f t="shared" si="80"/>
        <v>-3.9618391413806853E-2</v>
      </c>
    </row>
    <row r="188" spans="1:10" x14ac:dyDescent="0.3">
      <c r="A188" s="32" t="s">
        <v>113</v>
      </c>
      <c r="B188" s="31" t="str">
        <f t="shared" si="76"/>
        <v>nm</v>
      </c>
      <c r="C188" s="31">
        <f t="shared" si="76"/>
        <v>0.28918650793650791</v>
      </c>
      <c r="D188" s="31">
        <f t="shared" ref="D188:J188" si="81">IFERROR(D116/C116-1,"nm")</f>
        <v>0.12350904193920731</v>
      </c>
      <c r="E188" s="31">
        <f t="shared" si="81"/>
        <v>0.19726027397260282</v>
      </c>
      <c r="F188" s="31">
        <f t="shared" si="81"/>
        <v>0.21910755148741412</v>
      </c>
      <c r="G188" s="31">
        <f t="shared" si="81"/>
        <v>8.7517597372125833E-2</v>
      </c>
      <c r="H188" s="31">
        <f t="shared" si="81"/>
        <v>0.24012944983818763</v>
      </c>
      <c r="I188" s="31">
        <f t="shared" si="81"/>
        <v>-5.7759220598469052E-2</v>
      </c>
      <c r="J188" s="31">
        <f t="shared" si="81"/>
        <v>3.5081240768095601E-3</v>
      </c>
    </row>
    <row r="189" spans="1:10" x14ac:dyDescent="0.3">
      <c r="A189" s="32" t="s">
        <v>114</v>
      </c>
      <c r="B189" s="31" t="str">
        <f t="shared" si="76"/>
        <v>nm</v>
      </c>
      <c r="C189" s="31">
        <f t="shared" si="76"/>
        <v>0.14054054054054044</v>
      </c>
      <c r="D189" s="31">
        <f t="shared" ref="D189:J189" si="82">IFERROR(D117/C117-1,"nm")</f>
        <v>0.12606635071090055</v>
      </c>
      <c r="E189" s="31">
        <f t="shared" si="82"/>
        <v>0.26936026936026947</v>
      </c>
      <c r="F189" s="31">
        <f t="shared" si="82"/>
        <v>0.19893899204244025</v>
      </c>
      <c r="G189" s="31">
        <f t="shared" si="82"/>
        <v>4.8672566371681381E-2</v>
      </c>
      <c r="H189" s="31">
        <f t="shared" si="82"/>
        <v>0.2378691983122363</v>
      </c>
      <c r="I189" s="31">
        <f t="shared" si="82"/>
        <v>-0.17426501917341286</v>
      </c>
      <c r="J189" s="31">
        <f t="shared" si="82"/>
        <v>-0.14035087719298245</v>
      </c>
    </row>
    <row r="190" spans="1:10" x14ac:dyDescent="0.3">
      <c r="A190" s="32" t="s">
        <v>115</v>
      </c>
      <c r="B190" s="31" t="str">
        <f t="shared" si="76"/>
        <v>nm</v>
      </c>
      <c r="C190" s="31">
        <f t="shared" si="76"/>
        <v>3.9682539682539764E-2</v>
      </c>
      <c r="D190" s="31">
        <f t="shared" ref="D190:J190" si="83">IFERROR(D118/C118-1,"nm")</f>
        <v>-1.5267175572519109E-2</v>
      </c>
      <c r="E190" s="31">
        <f t="shared" si="83"/>
        <v>7.7519379844961378E-3</v>
      </c>
      <c r="F190" s="31">
        <f t="shared" si="83"/>
        <v>6.1538461538461542E-2</v>
      </c>
      <c r="G190" s="31">
        <f t="shared" si="83"/>
        <v>7.2463768115942129E-2</v>
      </c>
      <c r="H190" s="31">
        <f t="shared" si="83"/>
        <v>0.31756756756756754</v>
      </c>
      <c r="I190" s="31">
        <f t="shared" si="83"/>
        <v>-1.025641025641022E-2</v>
      </c>
      <c r="J190" s="31">
        <f t="shared" si="83"/>
        <v>-0.23834196891191706</v>
      </c>
    </row>
    <row r="191" spans="1:10" x14ac:dyDescent="0.3">
      <c r="A191" s="34" t="s">
        <v>106</v>
      </c>
      <c r="B191" s="35" t="str">
        <f t="shared" si="76"/>
        <v>nm</v>
      </c>
      <c r="C191" s="35">
        <f t="shared" si="76"/>
        <v>-7.2211476466795599E-2</v>
      </c>
      <c r="D191" s="35">
        <f t="shared" ref="D191:J191" si="84">IFERROR(D119/C119-1,"nm")</f>
        <v>9.7289784572619942E-2</v>
      </c>
      <c r="E191" s="35">
        <f t="shared" si="84"/>
        <v>9.0563647878403986E-2</v>
      </c>
      <c r="F191" s="35">
        <f t="shared" si="84"/>
        <v>1.7034456058846237E-2</v>
      </c>
      <c r="G191" s="35">
        <f t="shared" si="84"/>
        <v>-4.3014845831747195E-2</v>
      </c>
      <c r="H191" s="35">
        <f t="shared" si="84"/>
        <v>6.2649164677804237E-2</v>
      </c>
      <c r="I191" s="35">
        <f t="shared" si="84"/>
        <v>0.11454239191465465</v>
      </c>
      <c r="J191" s="35">
        <f t="shared" si="84"/>
        <v>7.9932829554995699E-2</v>
      </c>
    </row>
    <row r="192" spans="1:10" x14ac:dyDescent="0.3">
      <c r="A192" s="32" t="s">
        <v>113</v>
      </c>
      <c r="B192" s="31" t="str">
        <f t="shared" si="76"/>
        <v>nm</v>
      </c>
      <c r="C192" s="31">
        <f t="shared" si="76"/>
        <v>-5.269964435822827E-2</v>
      </c>
      <c r="D192" s="31">
        <f t="shared" ref="D192:J192" si="85">IFERROR(D120/C120-1,"nm")</f>
        <v>0.12116040955631391</v>
      </c>
      <c r="E192" s="31">
        <f t="shared" si="85"/>
        <v>8.8280060882800715E-2</v>
      </c>
      <c r="F192" s="31">
        <f t="shared" si="85"/>
        <v>1.3146853146853044E-2</v>
      </c>
      <c r="G192" s="31">
        <f t="shared" si="85"/>
        <v>-4.7763666482606326E-2</v>
      </c>
      <c r="H192" s="31">
        <f t="shared" si="85"/>
        <v>6.0887213685126174E-2</v>
      </c>
      <c r="I192" s="31">
        <f t="shared" si="85"/>
        <v>0.12353101940420874</v>
      </c>
      <c r="J192" s="31">
        <f t="shared" si="85"/>
        <v>0.10508392118705911</v>
      </c>
    </row>
    <row r="193" spans="1:10" x14ac:dyDescent="0.3">
      <c r="A193" s="32" t="s">
        <v>114</v>
      </c>
      <c r="B193" s="31" t="str">
        <f t="shared" si="76"/>
        <v>nm</v>
      </c>
      <c r="C193" s="31">
        <f t="shared" si="76"/>
        <v>-0.10711430855315751</v>
      </c>
      <c r="D193" s="31">
        <f t="shared" ref="D193:J193" si="86">IFERROR(D121/C121-1,"nm")</f>
        <v>6.0877350044762801E-2</v>
      </c>
      <c r="E193" s="31">
        <f t="shared" si="86"/>
        <v>0.13670886075949373</v>
      </c>
      <c r="F193" s="31">
        <f t="shared" si="86"/>
        <v>3.563474387527843E-2</v>
      </c>
      <c r="G193" s="31">
        <f t="shared" si="86"/>
        <v>-2.1505376344086002E-2</v>
      </c>
      <c r="H193" s="31">
        <f t="shared" si="86"/>
        <v>9.4505494505494614E-2</v>
      </c>
      <c r="I193" s="31">
        <f t="shared" si="86"/>
        <v>7.7643908969210251E-2</v>
      </c>
      <c r="J193" s="31">
        <f t="shared" si="86"/>
        <v>3.354037267080745E-2</v>
      </c>
    </row>
    <row r="194" spans="1:10" x14ac:dyDescent="0.3">
      <c r="A194" s="32" t="s">
        <v>115</v>
      </c>
      <c r="B194" s="31" t="str">
        <f t="shared" si="76"/>
        <v>nm</v>
      </c>
      <c r="C194" s="31">
        <f t="shared" si="76"/>
        <v>-0.12621359223300976</v>
      </c>
      <c r="D194" s="31">
        <f t="shared" ref="D194:J194" si="87">IFERROR(D122/C122-1,"nm")</f>
        <v>-1.1111111111111072E-2</v>
      </c>
      <c r="E194" s="31">
        <f t="shared" si="87"/>
        <v>-8.6142322097378266E-2</v>
      </c>
      <c r="F194" s="31">
        <f t="shared" si="87"/>
        <v>-2.8688524590163911E-2</v>
      </c>
      <c r="G194" s="31">
        <f t="shared" si="87"/>
        <v>-9.7046413502109741E-2</v>
      </c>
      <c r="H194" s="31">
        <f t="shared" si="87"/>
        <v>-0.11214953271028039</v>
      </c>
      <c r="I194" s="31">
        <f t="shared" si="87"/>
        <v>0.23157894736842111</v>
      </c>
      <c r="J194" s="31">
        <f t="shared" si="87"/>
        <v>-4.2735042735042694E-2</v>
      </c>
    </row>
    <row r="195" spans="1:10" x14ac:dyDescent="0.3">
      <c r="A195" s="34" t="s">
        <v>107</v>
      </c>
      <c r="B195" s="54" t="str">
        <f t="shared" si="76"/>
        <v>nm</v>
      </c>
      <c r="C195" s="54">
        <f t="shared" si="76"/>
        <v>-0.36521739130434783</v>
      </c>
      <c r="D195" s="54">
        <f t="shared" ref="D195:J195" si="88">IFERROR(D123/C123-1,"nm")</f>
        <v>0</v>
      </c>
      <c r="E195" s="54">
        <f t="shared" si="88"/>
        <v>0.20547945205479445</v>
      </c>
      <c r="F195" s="54">
        <f t="shared" si="88"/>
        <v>-0.52272727272727271</v>
      </c>
      <c r="G195" s="54">
        <f t="shared" si="88"/>
        <v>-0.2857142857142857</v>
      </c>
      <c r="H195" s="54">
        <f t="shared" si="88"/>
        <v>-0.16666666666666663</v>
      </c>
      <c r="I195" s="54">
        <f t="shared" si="88"/>
        <v>3.08</v>
      </c>
      <c r="J195" s="54">
        <f t="shared" si="88"/>
        <v>-0.43137254901960786</v>
      </c>
    </row>
    <row r="196" spans="1:10" x14ac:dyDescent="0.3">
      <c r="A196" s="36" t="s">
        <v>103</v>
      </c>
      <c r="B196" s="54" t="str">
        <f t="shared" ref="B196:C196" si="89">IFERROR(B124/A124-1,"nm")</f>
        <v>nm</v>
      </c>
      <c r="C196" s="54">
        <f t="shared" si="89"/>
        <v>6.2924636772237807E-2</v>
      </c>
      <c r="D196" s="54">
        <f t="shared" ref="D196:J196" si="90">IFERROR(D124/C124-1,"nm")</f>
        <v>5.6577179008096445E-2</v>
      </c>
      <c r="E196" s="54">
        <f t="shared" si="90"/>
        <v>6.9866286104303121E-2</v>
      </c>
      <c r="F196" s="54">
        <f t="shared" si="90"/>
        <v>7.9251848629839028E-2</v>
      </c>
      <c r="G196" s="54">
        <f t="shared" si="90"/>
        <v>-4.4333387070772168E-2</v>
      </c>
      <c r="H196" s="54">
        <f t="shared" si="90"/>
        <v>0.18907444894286995</v>
      </c>
      <c r="I196" s="54">
        <f t="shared" si="90"/>
        <v>5.0670323694228303E-2</v>
      </c>
      <c r="J196" s="54">
        <f t="shared" si="90"/>
        <v>9.7376001440273585E-2</v>
      </c>
    </row>
    <row r="197" spans="1:10" x14ac:dyDescent="0.3">
      <c r="A197" s="34" t="s">
        <v>104</v>
      </c>
      <c r="B197" s="54" t="str">
        <f t="shared" ref="B197:C197" si="91">IFERROR(B125/A125-1,"nm")</f>
        <v>nm</v>
      </c>
      <c r="C197" s="54">
        <f t="shared" si="91"/>
        <v>-1.3622603430877955E-2</v>
      </c>
      <c r="D197" s="54">
        <f t="shared" ref="D197:J197" si="92">IFERROR(D125/C125-1,"nm")</f>
        <v>4.4501278772378416E-2</v>
      </c>
      <c r="E197" s="54">
        <f t="shared" si="92"/>
        <v>-7.6395690499510338E-2</v>
      </c>
      <c r="F197" s="54">
        <f t="shared" si="92"/>
        <v>1.0604453870625585E-2</v>
      </c>
      <c r="G197" s="54">
        <f t="shared" si="92"/>
        <v>-3.147953830010497E-2</v>
      </c>
      <c r="H197" s="54">
        <f t="shared" si="92"/>
        <v>0.19447453954496208</v>
      </c>
      <c r="I197" s="54">
        <f t="shared" si="92"/>
        <v>6.3945578231292544E-2</v>
      </c>
      <c r="J197" s="54">
        <f t="shared" si="92"/>
        <v>3.4526854219948833E-2</v>
      </c>
    </row>
    <row r="198" spans="1:10" x14ac:dyDescent="0.3">
      <c r="A198" s="32" t="s">
        <v>113</v>
      </c>
      <c r="B198" s="108" t="str">
        <f t="shared" ref="B198:C198" si="93">IFERROR(B126/A126-1,"nm")</f>
        <v>nm</v>
      </c>
      <c r="C198" s="108" t="str">
        <f t="shared" si="93"/>
        <v>nm</v>
      </c>
      <c r="D198" s="108" t="str">
        <f t="shared" ref="D198:J198" si="94">IFERROR(D126/C126-1,"nm")</f>
        <v>nm</v>
      </c>
      <c r="E198" s="108" t="str">
        <f t="shared" si="94"/>
        <v>nm</v>
      </c>
      <c r="F198" s="108">
        <f t="shared" si="94"/>
        <v>2.9174425822470429E-2</v>
      </c>
      <c r="G198" s="108">
        <f t="shared" si="94"/>
        <v>-9.6501809408926498E-3</v>
      </c>
      <c r="H198" s="108">
        <f t="shared" si="94"/>
        <v>0.2095006090133984</v>
      </c>
      <c r="I198" s="108">
        <f t="shared" si="94"/>
        <v>5.4380664652567967E-2</v>
      </c>
      <c r="J198" s="108">
        <f t="shared" si="94"/>
        <v>2.9130850047755397E-2</v>
      </c>
    </row>
    <row r="199" spans="1:10" x14ac:dyDescent="0.3">
      <c r="A199" s="32" t="s">
        <v>114</v>
      </c>
      <c r="B199" s="108" t="str">
        <f t="shared" ref="B199:C199" si="95">IFERROR(B127/A127-1,"nm")</f>
        <v>nm</v>
      </c>
      <c r="C199" s="108" t="str">
        <f t="shared" si="95"/>
        <v>nm</v>
      </c>
      <c r="D199" s="108" t="str">
        <f t="shared" ref="D199:J199" si="96">IFERROR(D127/C127-1,"nm")</f>
        <v>nm</v>
      </c>
      <c r="E199" s="108" t="str">
        <f t="shared" si="96"/>
        <v>nm</v>
      </c>
      <c r="F199" s="108">
        <f t="shared" si="96"/>
        <v>-0.18055555555555558</v>
      </c>
      <c r="G199" s="108">
        <f t="shared" si="96"/>
        <v>-0.24576271186440679</v>
      </c>
      <c r="H199" s="108">
        <f t="shared" si="96"/>
        <v>0.1685393258426966</v>
      </c>
      <c r="I199" s="108">
        <f t="shared" si="96"/>
        <v>-9.6153846153845812E-3</v>
      </c>
      <c r="J199" s="108">
        <f t="shared" si="96"/>
        <v>-0.12621359223300976</v>
      </c>
    </row>
    <row r="200" spans="1:10" x14ac:dyDescent="0.3">
      <c r="A200" s="32" t="s">
        <v>115</v>
      </c>
      <c r="B200" s="108" t="str">
        <f t="shared" ref="B200:C200" si="97">IFERROR(B128/A128-1,"nm")</f>
        <v>nm</v>
      </c>
      <c r="C200" s="108" t="str">
        <f t="shared" si="97"/>
        <v>nm</v>
      </c>
      <c r="D200" s="108" t="str">
        <f t="shared" ref="D200:J200" si="98">IFERROR(D128/C128-1,"nm")</f>
        <v>nm</v>
      </c>
      <c r="E200" s="108" t="str">
        <f t="shared" si="98"/>
        <v>nm</v>
      </c>
      <c r="F200" s="108">
        <f t="shared" si="98"/>
        <v>-0.1428571428571429</v>
      </c>
      <c r="G200" s="108">
        <f t="shared" si="98"/>
        <v>4.1666666666666741E-2</v>
      </c>
      <c r="H200" s="108">
        <f t="shared" si="98"/>
        <v>0.15999999999999992</v>
      </c>
      <c r="I200" s="108">
        <f t="shared" si="98"/>
        <v>-0.10344827586206895</v>
      </c>
      <c r="J200" s="108">
        <f t="shared" si="98"/>
        <v>7.6923076923076872E-2</v>
      </c>
    </row>
    <row r="201" spans="1:10" x14ac:dyDescent="0.3">
      <c r="A201" s="32" t="s">
        <v>120</v>
      </c>
      <c r="B201" s="108" t="str">
        <f t="shared" ref="B201:C201" si="99">IFERROR(B129/A129-1,"nm")</f>
        <v>nm</v>
      </c>
      <c r="C201" s="108">
        <f t="shared" si="99"/>
        <v>-1.3622603430877955E-2</v>
      </c>
      <c r="D201" s="108">
        <f t="shared" ref="D201:J201" si="100">IFERROR(D129/C129-1,"nm")</f>
        <v>4.4501278772378416E-2</v>
      </c>
      <c r="E201" s="108">
        <f t="shared" si="100"/>
        <v>-0.9495592556317336</v>
      </c>
      <c r="F201" s="108">
        <f t="shared" si="100"/>
        <v>2.9126213592232997E-2</v>
      </c>
      <c r="G201" s="108">
        <f t="shared" si="100"/>
        <v>-0.15094339622641506</v>
      </c>
      <c r="H201" s="108">
        <f t="shared" si="100"/>
        <v>-4.4444444444444398E-2</v>
      </c>
      <c r="I201" s="108">
        <f t="shared" si="100"/>
        <v>0.43023255813953498</v>
      </c>
      <c r="J201" s="108">
        <f t="shared" si="100"/>
        <v>0.25203252032520318</v>
      </c>
    </row>
    <row r="202" spans="1:10" x14ac:dyDescent="0.3">
      <c r="A202" s="30" t="s">
        <v>108</v>
      </c>
      <c r="B202" s="54" t="str">
        <f t="shared" ref="B202" si="101">IFERROR(B130/A130-1,"nm")</f>
        <v>nm</v>
      </c>
      <c r="C202" s="54">
        <f t="shared" ref="C202:J203" si="102">IFERROR(C130/B130-1,"nm")</f>
        <v>4.8780487804878092E-2</v>
      </c>
      <c r="D202" s="54">
        <f t="shared" ref="D202:J202" si="103">IFERROR(D130/C130-1,"nm")</f>
        <v>-1.8720930232558139</v>
      </c>
      <c r="E202" s="54">
        <f t="shared" si="103"/>
        <v>-0.65333333333333332</v>
      </c>
      <c r="F202" s="54">
        <f t="shared" si="103"/>
        <v>-1.2692307692307692</v>
      </c>
      <c r="G202" s="54">
        <f t="shared" si="103"/>
        <v>0.5714285714285714</v>
      </c>
      <c r="H202" s="54">
        <f t="shared" si="103"/>
        <v>-4.6363636363636367</v>
      </c>
      <c r="I202" s="54">
        <f t="shared" si="103"/>
        <v>-2.8</v>
      </c>
      <c r="J202" s="54">
        <f t="shared" si="103"/>
        <v>-1.375</v>
      </c>
    </row>
    <row r="203" spans="1:10" ht="15" thickBot="1" x14ac:dyDescent="0.35">
      <c r="A203" s="33" t="s">
        <v>105</v>
      </c>
      <c r="B203" s="37" t="str">
        <f t="shared" ref="B203" si="104">IFERROR(B131/A131-1,"nm")</f>
        <v>nm</v>
      </c>
      <c r="C203" s="37">
        <f t="shared" si="102"/>
        <v>5.8004640371229765E-2</v>
      </c>
      <c r="D203" s="37">
        <f t="shared" si="102"/>
        <v>6.0971089696071123E-2</v>
      </c>
      <c r="E203" s="37">
        <f t="shared" si="102"/>
        <v>5.95924308588065E-2</v>
      </c>
      <c r="F203" s="37">
        <f t="shared" si="102"/>
        <v>7.4731433909388079E-2</v>
      </c>
      <c r="G203" s="37">
        <f t="shared" si="102"/>
        <v>-4.3817266150267153E-2</v>
      </c>
      <c r="H203" s="37">
        <f t="shared" si="102"/>
        <v>0.19076009945726269</v>
      </c>
      <c r="I203" s="37">
        <f t="shared" si="102"/>
        <v>4.8767344739323759E-2</v>
      </c>
      <c r="J203" s="37">
        <f t="shared" si="102"/>
        <v>9.6488974523656568E-2</v>
      </c>
    </row>
    <row r="204" spans="1:10" ht="15" thickTop="1" x14ac:dyDescent="0.3"/>
    <row r="206" spans="1:10" x14ac:dyDescent="0.3">
      <c r="B206" s="53"/>
      <c r="C206" s="53"/>
      <c r="D206" s="53"/>
      <c r="E206" s="53"/>
      <c r="F206" s="53"/>
      <c r="G206" s="53"/>
      <c r="H206" s="53"/>
      <c r="I206" s="53"/>
    </row>
    <row r="207" spans="1:10" x14ac:dyDescent="0.3">
      <c r="B207" s="53"/>
      <c r="C207" s="53"/>
      <c r="D207" s="53"/>
      <c r="E207" s="53"/>
      <c r="F207" s="53"/>
      <c r="G207" s="53"/>
      <c r="H207" s="53"/>
      <c r="I207" s="53"/>
    </row>
    <row r="209" spans="2:12" x14ac:dyDescent="0.3">
      <c r="B209" s="53"/>
      <c r="C209" s="53"/>
      <c r="D209" s="53"/>
      <c r="E209" s="53"/>
      <c r="F209" s="53"/>
      <c r="G209" s="53"/>
      <c r="H209" s="53"/>
      <c r="I209" s="53"/>
      <c r="L209" s="8"/>
    </row>
    <row r="210" spans="2:12" x14ac:dyDescent="0.3">
      <c r="B210" s="53"/>
      <c r="C210" s="53"/>
      <c r="D210" s="53"/>
      <c r="E210" s="53"/>
      <c r="F210" s="53"/>
      <c r="G210" s="53"/>
      <c r="H210" s="53"/>
      <c r="I210" s="53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216"/>
  <sheetViews>
    <sheetView topLeftCell="K1" workbookViewId="0">
      <selection activeCell="W20" sqref="W20"/>
    </sheetView>
  </sheetViews>
  <sheetFormatPr defaultRowHeight="14.4" x14ac:dyDescent="0.3"/>
  <cols>
    <col min="1" max="1" width="48.77734375" customWidth="1"/>
    <col min="2" max="14" width="11.77734375" customWidth="1"/>
    <col min="15" max="15" width="10.109375" customWidth="1"/>
    <col min="16" max="17" width="9.33203125" bestFit="1" customWidth="1"/>
  </cols>
  <sheetData>
    <row r="1" spans="1:2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06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  <c r="O1" s="38">
        <v>2028</v>
      </c>
    </row>
    <row r="2" spans="1:29" x14ac:dyDescent="0.3">
      <c r="A2" s="39" t="s">
        <v>127</v>
      </c>
      <c r="B2" s="39"/>
      <c r="C2" s="39"/>
      <c r="D2" s="39"/>
      <c r="E2" s="39"/>
      <c r="F2" s="39"/>
      <c r="G2" s="39"/>
      <c r="H2" s="39"/>
      <c r="I2" s="39"/>
      <c r="J2" s="98"/>
      <c r="K2" s="38"/>
      <c r="L2" s="38"/>
      <c r="M2" s="38"/>
      <c r="N2" s="38"/>
      <c r="O2" s="38"/>
      <c r="P2" s="53"/>
      <c r="Q2" s="53"/>
      <c r="R2" s="53"/>
      <c r="S2" s="53"/>
      <c r="T2" s="53"/>
    </row>
    <row r="3" spans="1:29" x14ac:dyDescent="0.3">
      <c r="A3" s="40" t="s">
        <v>138</v>
      </c>
      <c r="B3" s="3">
        <f>B21+B52+B83+B114+B145+B180+B199</f>
        <v>30601</v>
      </c>
      <c r="C3" s="3">
        <f t="shared" ref="C3:N3" si="2">C21+C52+C83+C114+C145+C180+C199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50">
        <f t="shared" si="2"/>
        <v>46710</v>
      </c>
      <c r="J3" s="50">
        <f t="shared" ref="J3" si="3">J21+J52+J83+J114+J145+J180+J199</f>
        <v>51217</v>
      </c>
      <c r="K3" s="50">
        <f t="shared" si="2"/>
        <v>56031.398000000001</v>
      </c>
      <c r="L3" s="50">
        <f t="shared" si="2"/>
        <v>61410.412208000002</v>
      </c>
      <c r="M3" s="50">
        <f t="shared" si="2"/>
        <v>67428.632604384024</v>
      </c>
      <c r="N3" s="50">
        <f t="shared" si="2"/>
        <v>74104.067232218047</v>
      </c>
      <c r="O3" s="50">
        <f t="shared" ref="O3" si="4">O21+O52+O83+O114+O145+O180+O199</f>
        <v>81588.578022672053</v>
      </c>
    </row>
    <row r="4" spans="1:29" x14ac:dyDescent="0.3">
      <c r="A4" s="41" t="s">
        <v>128</v>
      </c>
      <c r="B4" s="46" t="str">
        <f t="shared" ref="B4:H4" si="5">+IFERROR(B3/A3-1,"nm")</f>
        <v>nm</v>
      </c>
      <c r="C4" s="46">
        <f t="shared" si="5"/>
        <v>5.8004640371229765E-2</v>
      </c>
      <c r="D4" s="46">
        <f t="shared" si="5"/>
        <v>6.0971089696071123E-2</v>
      </c>
      <c r="E4" s="46">
        <f t="shared" si="5"/>
        <v>5.95924308588065E-2</v>
      </c>
      <c r="F4" s="46">
        <f t="shared" si="5"/>
        <v>7.4731433909388079E-2</v>
      </c>
      <c r="G4" s="46">
        <f t="shared" si="5"/>
        <v>-4.3817266150267153E-2</v>
      </c>
      <c r="H4" s="46">
        <f t="shared" si="5"/>
        <v>0.19076009945726269</v>
      </c>
      <c r="I4" s="48">
        <f>+IFERROR(I3/H3-1,"nm")</f>
        <v>4.8767344739323759E-2</v>
      </c>
      <c r="J4" s="48">
        <f>+IFERROR(J3/I3-1,"nm")</f>
        <v>9.6488974523656568E-2</v>
      </c>
      <c r="K4" s="48">
        <f t="shared" ref="K4:O4" si="6">+IFERROR(K3/J3-1,"nm")</f>
        <v>9.4000000000000083E-2</v>
      </c>
      <c r="L4" s="48">
        <f t="shared" si="6"/>
        <v>9.6000000000000085E-2</v>
      </c>
      <c r="M4" s="48">
        <f t="shared" si="6"/>
        <v>9.8000000000000309E-2</v>
      </c>
      <c r="N4" s="48">
        <f t="shared" si="6"/>
        <v>9.8999999999999977E-2</v>
      </c>
      <c r="O4" s="48">
        <f t="shared" si="6"/>
        <v>0.10099999999999976</v>
      </c>
      <c r="R4" s="1"/>
      <c r="S4" s="1"/>
      <c r="T4" s="1"/>
      <c r="U4" s="1"/>
      <c r="V4" s="1"/>
    </row>
    <row r="5" spans="1:29" x14ac:dyDescent="0.3">
      <c r="A5" s="40" t="s">
        <v>129</v>
      </c>
      <c r="B5" s="53">
        <f>B35+B66+B97+B128+B163+B182+B201</f>
        <v>4839</v>
      </c>
      <c r="C5" s="53">
        <f t="shared" ref="C5:N5" si="7">C35+C66+C97+C128+C163+C182+C201</f>
        <v>5291</v>
      </c>
      <c r="D5" s="53">
        <f t="shared" si="7"/>
        <v>5651</v>
      </c>
      <c r="E5" s="53">
        <f t="shared" si="7"/>
        <v>5126</v>
      </c>
      <c r="F5" s="53">
        <f t="shared" si="7"/>
        <v>5555</v>
      </c>
      <c r="G5" s="53">
        <f t="shared" si="7"/>
        <v>3697</v>
      </c>
      <c r="H5" s="53">
        <f t="shared" si="7"/>
        <v>7667</v>
      </c>
      <c r="I5" s="52">
        <f t="shared" si="7"/>
        <v>7573</v>
      </c>
      <c r="J5" s="52">
        <f t="shared" ref="J5" si="8">J35+J66+J97+J128+J163+J182+J201</f>
        <v>6898</v>
      </c>
      <c r="K5" s="52">
        <f t="shared" si="7"/>
        <v>7546.4120000000003</v>
      </c>
      <c r="L5" s="52">
        <f t="shared" si="7"/>
        <v>8270.8675519999997</v>
      </c>
      <c r="M5" s="52">
        <f t="shared" si="7"/>
        <v>9081.4125720960001</v>
      </c>
      <c r="N5" s="52">
        <f t="shared" si="7"/>
        <v>9980.4724167335062</v>
      </c>
      <c r="O5" s="52">
        <f t="shared" ref="O5" si="9">O35+O66+O97+O128+O163+O182+O201</f>
        <v>10988.500130823588</v>
      </c>
      <c r="P5" s="65"/>
      <c r="Q5" s="65"/>
      <c r="R5" s="110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</row>
    <row r="6" spans="1:29" x14ac:dyDescent="0.3">
      <c r="A6" s="41" t="s">
        <v>128</v>
      </c>
      <c r="B6" s="46" t="str">
        <f t="shared" ref="B6:H6" si="10">+IFERROR(B5/A5-1,"nm")</f>
        <v>nm</v>
      </c>
      <c r="C6" s="46">
        <f t="shared" si="10"/>
        <v>9.3407728869601137E-2</v>
      </c>
      <c r="D6" s="46">
        <f t="shared" si="10"/>
        <v>6.8040068040068125E-2</v>
      </c>
      <c r="E6" s="46">
        <f t="shared" si="10"/>
        <v>-9.2903910812245583E-2</v>
      </c>
      <c r="F6" s="46">
        <f t="shared" si="10"/>
        <v>8.3690987124463545E-2</v>
      </c>
      <c r="G6" s="46">
        <f t="shared" si="10"/>
        <v>-0.3344734473447345</v>
      </c>
      <c r="H6" s="46">
        <f t="shared" si="10"/>
        <v>1.0738436570192049</v>
      </c>
      <c r="I6" s="48">
        <f>+IFERROR(I5/H5-1,"nm")</f>
        <v>-1.2260336507108338E-2</v>
      </c>
      <c r="J6" s="48">
        <f>+IFERROR(J5/I5-1,"nm")</f>
        <v>-8.9132444209692352E-2</v>
      </c>
      <c r="K6" s="48">
        <f t="shared" ref="K6:O6" si="11">+IFERROR(K5/J5-1,"nm")</f>
        <v>9.4000000000000083E-2</v>
      </c>
      <c r="L6" s="48">
        <f t="shared" si="11"/>
        <v>9.5999999999999863E-2</v>
      </c>
      <c r="M6" s="48">
        <f t="shared" si="11"/>
        <v>9.8000000000000087E-2</v>
      </c>
      <c r="N6" s="48">
        <f t="shared" si="11"/>
        <v>9.9000000000000199E-2</v>
      </c>
      <c r="O6" s="48">
        <f t="shared" si="11"/>
        <v>0.10099999999999976</v>
      </c>
      <c r="R6" s="61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</row>
    <row r="7" spans="1:29" x14ac:dyDescent="0.3">
      <c r="A7" s="41" t="s">
        <v>130</v>
      </c>
      <c r="B7" s="46">
        <f>+IFERROR(B5/B$3,"nm")</f>
        <v>0.15813208718669325</v>
      </c>
      <c r="C7" s="46">
        <f t="shared" ref="C7:N7" si="12">+IFERROR(C5/C$3,"nm")</f>
        <v>0.16342352359772672</v>
      </c>
      <c r="D7" s="46">
        <f t="shared" si="12"/>
        <v>0.16451237263464338</v>
      </c>
      <c r="E7" s="46">
        <f t="shared" si="12"/>
        <v>0.14083578316894249</v>
      </c>
      <c r="F7" s="46">
        <f t="shared" si="12"/>
        <v>0.14200986783240024</v>
      </c>
      <c r="G7" s="46">
        <f t="shared" si="12"/>
        <v>9.8842338849824879E-2</v>
      </c>
      <c r="H7" s="46">
        <f t="shared" si="12"/>
        <v>0.17214513449189456</v>
      </c>
      <c r="I7" s="48">
        <f t="shared" si="12"/>
        <v>0.16212802397773496</v>
      </c>
      <c r="J7" s="48">
        <f t="shared" ref="J7" si="13">+IFERROR(J5/J$3,"nm")</f>
        <v>0.13468184391901128</v>
      </c>
      <c r="K7" s="48">
        <f t="shared" si="12"/>
        <v>0.13468184391901128</v>
      </c>
      <c r="L7" s="48">
        <f t="shared" si="12"/>
        <v>0.13468184391901125</v>
      </c>
      <c r="M7" s="48">
        <f t="shared" si="12"/>
        <v>0.13468184391901122</v>
      </c>
      <c r="N7" s="48">
        <f t="shared" si="12"/>
        <v>0.13468184391901125</v>
      </c>
      <c r="O7" s="48">
        <f t="shared" ref="O7" si="14">+IFERROR(O5/O$3,"nm")</f>
        <v>0.13468184391901122</v>
      </c>
      <c r="R7" s="61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</row>
    <row r="8" spans="1:29" x14ac:dyDescent="0.3">
      <c r="A8" s="40" t="s">
        <v>131</v>
      </c>
      <c r="B8" s="53">
        <f>B38+B69+B100+B131+B166+B185+B204</f>
        <v>606</v>
      </c>
      <c r="C8" s="53">
        <f t="shared" ref="C8:N8" si="15">C38+C69+C100+C131+C166+C185+C204</f>
        <v>649</v>
      </c>
      <c r="D8" s="53">
        <f t="shared" si="15"/>
        <v>706</v>
      </c>
      <c r="E8" s="53">
        <f t="shared" si="15"/>
        <v>747</v>
      </c>
      <c r="F8" s="53">
        <f t="shared" si="15"/>
        <v>705</v>
      </c>
      <c r="G8" s="53">
        <f t="shared" si="15"/>
        <v>721</v>
      </c>
      <c r="H8" s="53">
        <f t="shared" si="15"/>
        <v>744</v>
      </c>
      <c r="I8" s="52">
        <f t="shared" si="15"/>
        <v>717</v>
      </c>
      <c r="J8" s="52">
        <f t="shared" ref="J8" si="16">J38+J69+J100+J131+J166+J185+J204</f>
        <v>703</v>
      </c>
      <c r="K8" s="52">
        <f t="shared" si="15"/>
        <v>769.08200000000011</v>
      </c>
      <c r="L8" s="52">
        <f t="shared" si="15"/>
        <v>842.9138720000002</v>
      </c>
      <c r="M8" s="52">
        <f t="shared" si="15"/>
        <v>925.51943145600012</v>
      </c>
      <c r="N8" s="52">
        <f t="shared" si="15"/>
        <v>1017.1458551701444</v>
      </c>
      <c r="O8" s="52">
        <f t="shared" ref="O8" si="17">O38+O69+O100+O131+O166+O185+O204</f>
        <v>1119.8775865423288</v>
      </c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</row>
    <row r="9" spans="1:29" x14ac:dyDescent="0.3">
      <c r="A9" s="41" t="s">
        <v>128</v>
      </c>
      <c r="B9" s="46" t="str">
        <f t="shared" ref="B9:H9" si="18">+IFERROR(B8/A8-1,"nm")</f>
        <v>nm</v>
      </c>
      <c r="C9" s="46">
        <f t="shared" si="18"/>
        <v>7.0957095709570872E-2</v>
      </c>
      <c r="D9" s="46">
        <f t="shared" si="18"/>
        <v>8.7827426810477727E-2</v>
      </c>
      <c r="E9" s="46">
        <f t="shared" si="18"/>
        <v>5.8073654390934815E-2</v>
      </c>
      <c r="F9" s="46">
        <f t="shared" si="18"/>
        <v>-5.6224899598393607E-2</v>
      </c>
      <c r="G9" s="46">
        <f t="shared" si="18"/>
        <v>2.2695035460992941E-2</v>
      </c>
      <c r="H9" s="46">
        <f t="shared" si="18"/>
        <v>3.1900138696255187E-2</v>
      </c>
      <c r="I9" s="48">
        <f>+IFERROR(I8/H8-1,"nm")</f>
        <v>-3.6290322580645129E-2</v>
      </c>
      <c r="J9" s="48">
        <f>+IFERROR(J8/I8-1,"nm")</f>
        <v>-1.9525801952580246E-2</v>
      </c>
      <c r="K9" s="48">
        <f t="shared" ref="K9:O9" si="19">+IFERROR(K8/J8-1,"nm")</f>
        <v>9.4000000000000083E-2</v>
      </c>
      <c r="L9" s="48">
        <f t="shared" si="19"/>
        <v>9.6000000000000085E-2</v>
      </c>
      <c r="M9" s="48">
        <f t="shared" si="19"/>
        <v>9.7999999999999865E-2</v>
      </c>
      <c r="N9" s="48">
        <f t="shared" si="19"/>
        <v>9.9000000000000199E-2</v>
      </c>
      <c r="O9" s="48">
        <f t="shared" si="19"/>
        <v>0.10099999999999976</v>
      </c>
    </row>
    <row r="10" spans="1:29" x14ac:dyDescent="0.3">
      <c r="A10" s="41" t="s">
        <v>132</v>
      </c>
      <c r="B10" s="46">
        <f>+IFERROR(B8/B$3,"nm")</f>
        <v>1.9803274402797295E-2</v>
      </c>
      <c r="C10" s="46">
        <f t="shared" ref="C10:N10" si="20">+IFERROR(C8/C$3,"nm")</f>
        <v>2.0045712873733631E-2</v>
      </c>
      <c r="D10" s="46">
        <f t="shared" si="20"/>
        <v>2.0553129548762736E-2</v>
      </c>
      <c r="E10" s="46">
        <f t="shared" si="20"/>
        <v>2.0523669533203285E-2</v>
      </c>
      <c r="F10" s="46">
        <f t="shared" si="20"/>
        <v>1.8022854513382928E-2</v>
      </c>
      <c r="G10" s="46">
        <f t="shared" si="20"/>
        <v>1.9276528620698875E-2</v>
      </c>
      <c r="H10" s="46">
        <f t="shared" si="20"/>
        <v>1.6704836319547355E-2</v>
      </c>
      <c r="I10" s="48">
        <f t="shared" si="20"/>
        <v>1.5350032113037893E-2</v>
      </c>
      <c r="J10" s="48">
        <f t="shared" ref="J10" si="21">+IFERROR(J8/J$3,"nm")</f>
        <v>1.3725911318507526E-2</v>
      </c>
      <c r="K10" s="48">
        <f t="shared" si="20"/>
        <v>1.3725911318507528E-2</v>
      </c>
      <c r="L10" s="48">
        <f t="shared" si="20"/>
        <v>1.372591131850753E-2</v>
      </c>
      <c r="M10" s="48">
        <f t="shared" si="20"/>
        <v>1.3725911318507525E-2</v>
      </c>
      <c r="N10" s="48">
        <f t="shared" si="20"/>
        <v>1.3725911318507526E-2</v>
      </c>
      <c r="O10" s="48">
        <f t="shared" ref="O10" si="22">+IFERROR(O8/O$3,"nm")</f>
        <v>1.3725911318507526E-2</v>
      </c>
    </row>
    <row r="11" spans="1:29" x14ac:dyDescent="0.3">
      <c r="A11" s="40" t="s">
        <v>133</v>
      </c>
      <c r="B11" s="53">
        <f>B5-B8</f>
        <v>4233</v>
      </c>
      <c r="C11" s="53">
        <f t="shared" ref="C11:N11" si="23">C5-C8</f>
        <v>4642</v>
      </c>
      <c r="D11" s="53">
        <f t="shared" si="23"/>
        <v>4945</v>
      </c>
      <c r="E11" s="53">
        <f t="shared" si="23"/>
        <v>4379</v>
      </c>
      <c r="F11" s="53">
        <f t="shared" si="23"/>
        <v>4850</v>
      </c>
      <c r="G11" s="53">
        <f t="shared" si="23"/>
        <v>2976</v>
      </c>
      <c r="H11" s="53">
        <f t="shared" si="23"/>
        <v>6923</v>
      </c>
      <c r="I11" s="52">
        <f t="shared" si="23"/>
        <v>6856</v>
      </c>
      <c r="J11" s="52">
        <f t="shared" ref="J11" si="24">J5-J8</f>
        <v>6195</v>
      </c>
      <c r="K11" s="52">
        <f t="shared" si="23"/>
        <v>6777.33</v>
      </c>
      <c r="L11" s="52">
        <f t="shared" si="23"/>
        <v>7427.9536799999996</v>
      </c>
      <c r="M11" s="52">
        <f t="shared" si="23"/>
        <v>8155.8931406399997</v>
      </c>
      <c r="N11" s="52">
        <f t="shared" si="23"/>
        <v>8963.3265615633609</v>
      </c>
      <c r="O11" s="52">
        <f t="shared" ref="O11" si="25">O5-O8</f>
        <v>9868.6225442812593</v>
      </c>
    </row>
    <row r="12" spans="1:29" x14ac:dyDescent="0.3">
      <c r="A12" s="41" t="s">
        <v>128</v>
      </c>
      <c r="B12" s="46" t="str">
        <f t="shared" ref="B12:H12" si="26">+IFERROR(B11/A11-1,"nm")</f>
        <v>nm</v>
      </c>
      <c r="C12" s="46">
        <f t="shared" si="26"/>
        <v>9.6621781242617555E-2</v>
      </c>
      <c r="D12" s="46">
        <f t="shared" si="26"/>
        <v>6.5273588970271357E-2</v>
      </c>
      <c r="E12" s="46">
        <f t="shared" si="26"/>
        <v>-0.11445904954499497</v>
      </c>
      <c r="F12" s="46">
        <f t="shared" si="26"/>
        <v>0.10755880337976698</v>
      </c>
      <c r="G12" s="46">
        <f t="shared" si="26"/>
        <v>-0.38639175257731961</v>
      </c>
      <c r="H12" s="46">
        <f t="shared" si="26"/>
        <v>1.32627688172043</v>
      </c>
      <c r="I12" s="48">
        <f>+IFERROR(I11/H11-1,"nm")</f>
        <v>-9.67788530983682E-3</v>
      </c>
      <c r="J12" s="48">
        <f>+IFERROR(J11/I11-1,"nm")</f>
        <v>-9.6411901983663895E-2</v>
      </c>
      <c r="K12" s="48">
        <f t="shared" ref="K12:O12" si="27">+IFERROR(K11/J11-1,"nm")</f>
        <v>9.4000000000000083E-2</v>
      </c>
      <c r="L12" s="48">
        <f t="shared" si="27"/>
        <v>9.5999999999999863E-2</v>
      </c>
      <c r="M12" s="48">
        <f t="shared" si="27"/>
        <v>9.8000000000000087E-2</v>
      </c>
      <c r="N12" s="48">
        <f t="shared" si="27"/>
        <v>9.9000000000000199E-2</v>
      </c>
      <c r="O12" s="48">
        <f t="shared" si="27"/>
        <v>0.10099999999999998</v>
      </c>
    </row>
    <row r="13" spans="1:29" x14ac:dyDescent="0.3">
      <c r="A13" s="41" t="s">
        <v>130</v>
      </c>
      <c r="B13" s="46">
        <f>+IFERROR(B11/B$3,"nm")</f>
        <v>0.13832881278389594</v>
      </c>
      <c r="C13" s="46">
        <f t="shared" ref="C13:N13" si="28">+IFERROR(C11/C$3,"nm")</f>
        <v>0.14337781072399308</v>
      </c>
      <c r="D13" s="46">
        <f t="shared" si="28"/>
        <v>0.14395924308588065</v>
      </c>
      <c r="E13" s="46">
        <f t="shared" si="28"/>
        <v>0.12031211363573921</v>
      </c>
      <c r="F13" s="46">
        <f t="shared" si="28"/>
        <v>0.12398701331901731</v>
      </c>
      <c r="G13" s="46">
        <f t="shared" si="28"/>
        <v>7.9565810229126011E-2</v>
      </c>
      <c r="H13" s="46">
        <f t="shared" si="28"/>
        <v>0.1554402981723472</v>
      </c>
      <c r="I13" s="48">
        <f t="shared" si="28"/>
        <v>0.14677799186469706</v>
      </c>
      <c r="J13" s="48">
        <f t="shared" ref="J13" si="29">+IFERROR(J11/J$3,"nm")</f>
        <v>0.12095593260050373</v>
      </c>
      <c r="K13" s="48">
        <f t="shared" si="28"/>
        <v>0.12095593260050373</v>
      </c>
      <c r="L13" s="48">
        <f t="shared" si="28"/>
        <v>0.12095593260050373</v>
      </c>
      <c r="M13" s="48">
        <f t="shared" si="28"/>
        <v>0.12095593260050369</v>
      </c>
      <c r="N13" s="48">
        <f t="shared" si="28"/>
        <v>0.1209559326005037</v>
      </c>
      <c r="O13" s="48">
        <f t="shared" ref="O13" si="30">+IFERROR(O11/O$3,"nm")</f>
        <v>0.12095593260050372</v>
      </c>
    </row>
    <row r="14" spans="1:29" x14ac:dyDescent="0.3">
      <c r="A14" s="40" t="s">
        <v>134</v>
      </c>
      <c r="B14" s="53">
        <f>B45+B76+B107+B138+B173+B192+B211</f>
        <v>963</v>
      </c>
      <c r="C14" s="53">
        <f t="shared" ref="C14:N14" si="31">C45+C76+C107+C138+C173+C192+C211</f>
        <v>1143</v>
      </c>
      <c r="D14" s="53">
        <f t="shared" si="31"/>
        <v>1105</v>
      </c>
      <c r="E14" s="53">
        <f t="shared" si="31"/>
        <v>1028</v>
      </c>
      <c r="F14" s="53">
        <f t="shared" si="31"/>
        <v>1119</v>
      </c>
      <c r="G14" s="53">
        <f t="shared" si="31"/>
        <v>1086</v>
      </c>
      <c r="H14" s="53">
        <f t="shared" si="31"/>
        <v>695</v>
      </c>
      <c r="I14" s="52">
        <f t="shared" si="31"/>
        <v>758</v>
      </c>
      <c r="J14" s="52">
        <f t="shared" ref="J14:O14" si="32">J45+J76+J107+J138+J173+J192+J211</f>
        <v>969</v>
      </c>
      <c r="K14" s="52">
        <f t="shared" si="32"/>
        <v>1060.086</v>
      </c>
      <c r="L14" s="52">
        <f t="shared" si="32"/>
        <v>1161.8542560000001</v>
      </c>
      <c r="M14" s="52">
        <f t="shared" si="32"/>
        <v>1275.7159730880003</v>
      </c>
      <c r="N14" s="52">
        <f t="shared" si="32"/>
        <v>1402.0118544237123</v>
      </c>
      <c r="O14" s="52">
        <f t="shared" si="32"/>
        <v>1543.6150517205074</v>
      </c>
    </row>
    <row r="15" spans="1:29" x14ac:dyDescent="0.3">
      <c r="A15" s="41" t="s">
        <v>128</v>
      </c>
      <c r="B15" s="46" t="str">
        <f t="shared" ref="B15:H15" si="33">+IFERROR(B14/A14-1,"nm")</f>
        <v>nm</v>
      </c>
      <c r="C15" s="46">
        <f t="shared" si="33"/>
        <v>0.18691588785046731</v>
      </c>
      <c r="D15" s="46">
        <f t="shared" si="33"/>
        <v>-3.3245844269466307E-2</v>
      </c>
      <c r="E15" s="46">
        <f t="shared" si="33"/>
        <v>-6.9683257918552011E-2</v>
      </c>
      <c r="F15" s="46">
        <f t="shared" si="33"/>
        <v>8.8521400778210024E-2</v>
      </c>
      <c r="G15" s="46">
        <f t="shared" si="33"/>
        <v>-2.9490616621983934E-2</v>
      </c>
      <c r="H15" s="46">
        <f t="shared" si="33"/>
        <v>-0.36003683241252304</v>
      </c>
      <c r="I15" s="48">
        <f>+IFERROR(I14/H14-1,"nm")</f>
        <v>9.0647482014388547E-2</v>
      </c>
      <c r="J15" s="48">
        <f>+IFERROR(J14/I14-1,"nm")</f>
        <v>0.27836411609498679</v>
      </c>
      <c r="K15" s="48">
        <f t="shared" ref="K15:O15" si="34">+IFERROR(K14/J14-1,"nm")</f>
        <v>9.4000000000000083E-2</v>
      </c>
      <c r="L15" s="48">
        <f t="shared" si="34"/>
        <v>9.6000000000000085E-2</v>
      </c>
      <c r="M15" s="48">
        <f t="shared" si="34"/>
        <v>9.8000000000000087E-2</v>
      </c>
      <c r="N15" s="48">
        <f t="shared" si="34"/>
        <v>9.8999999999999977E-2</v>
      </c>
      <c r="O15" s="48">
        <f t="shared" si="34"/>
        <v>0.1010000000000002</v>
      </c>
      <c r="R15" s="1"/>
      <c r="S15" s="1"/>
      <c r="T15" s="1"/>
    </row>
    <row r="16" spans="1:29" x14ac:dyDescent="0.3">
      <c r="A16" s="41" t="s">
        <v>132</v>
      </c>
      <c r="B16" s="46">
        <f>+IFERROR(B14/B$3,"nm")</f>
        <v>3.146955981830659E-2</v>
      </c>
      <c r="C16" s="46">
        <f t="shared" ref="C16:N16" si="35">+IFERROR(C14/C$3,"nm")</f>
        <v>3.5303928836174947E-2</v>
      </c>
      <c r="D16" s="46">
        <f t="shared" si="35"/>
        <v>3.2168850072780204E-2</v>
      </c>
      <c r="E16" s="46">
        <f t="shared" si="35"/>
        <v>2.8244086051048164E-2</v>
      </c>
      <c r="F16" s="46">
        <f t="shared" si="35"/>
        <v>2.8606488227624818E-2</v>
      </c>
      <c r="G16" s="46">
        <f t="shared" si="35"/>
        <v>2.9035104136031869E-2</v>
      </c>
      <c r="H16" s="46">
        <f t="shared" si="35"/>
        <v>1.5604652207104046E-2</v>
      </c>
      <c r="I16" s="48">
        <f t="shared" si="35"/>
        <v>1.6227788482123744E-2</v>
      </c>
      <c r="J16" s="48">
        <f t="shared" ref="J16" si="36">+IFERROR(J14/J$3,"nm")</f>
        <v>1.8919499384969833E-2</v>
      </c>
      <c r="K16" s="48">
        <f t="shared" si="35"/>
        <v>1.8919499384969833E-2</v>
      </c>
      <c r="L16" s="48">
        <f t="shared" si="35"/>
        <v>1.8919499384969837E-2</v>
      </c>
      <c r="M16" s="48">
        <f t="shared" si="35"/>
        <v>1.8919499384969833E-2</v>
      </c>
      <c r="N16" s="48">
        <f t="shared" si="35"/>
        <v>1.891949938496983E-2</v>
      </c>
      <c r="O16" s="48">
        <f t="shared" ref="O16" si="37">+IFERROR(O14/O$3,"nm")</f>
        <v>1.8919499384969837E-2</v>
      </c>
    </row>
    <row r="17" spans="1:23" x14ac:dyDescent="0.3">
      <c r="A17" s="9" t="s">
        <v>140</v>
      </c>
      <c r="B17" s="53">
        <f>B48+B79+B110+B141+B176+B195+B214</f>
        <v>3011</v>
      </c>
      <c r="C17" s="53">
        <f t="shared" ref="C17:N17" si="38">C48+C79+C110+C141+C176+C195+C214</f>
        <v>3520</v>
      </c>
      <c r="D17" s="53">
        <f t="shared" si="38"/>
        <v>3989</v>
      </c>
      <c r="E17" s="53">
        <f t="shared" si="38"/>
        <v>4454</v>
      </c>
      <c r="F17" s="53">
        <f t="shared" si="38"/>
        <v>4744</v>
      </c>
      <c r="G17" s="53">
        <f t="shared" si="38"/>
        <v>4866</v>
      </c>
      <c r="H17" s="53">
        <f t="shared" si="38"/>
        <v>4904</v>
      </c>
      <c r="I17" s="52">
        <f t="shared" si="38"/>
        <v>4791</v>
      </c>
      <c r="J17" s="52">
        <f t="shared" ref="J17" si="39">J48+J79+J110+J141+J176+J195+J214</f>
        <v>5081</v>
      </c>
      <c r="K17" s="52">
        <f t="shared" si="38"/>
        <v>5558.6140000000005</v>
      </c>
      <c r="L17" s="52">
        <f t="shared" si="38"/>
        <v>6092.240944000001</v>
      </c>
      <c r="M17" s="52">
        <f t="shared" si="38"/>
        <v>6689.2805565120016</v>
      </c>
      <c r="N17" s="52">
        <f t="shared" si="38"/>
        <v>7351.5193316066898</v>
      </c>
      <c r="O17" s="52">
        <f t="shared" ref="O17" si="40">O48+O79+O110+O141+O176+O195+O214</f>
        <v>8094.0227840989664</v>
      </c>
      <c r="R17" s="1"/>
      <c r="S17" s="1"/>
      <c r="T17" s="1"/>
    </row>
    <row r="18" spans="1:23" x14ac:dyDescent="0.3">
      <c r="A18" s="41" t="s">
        <v>128</v>
      </c>
      <c r="B18" s="46" t="str">
        <f t="shared" ref="B18:H18" si="41">+IFERROR(B17/A17-1,"nm")</f>
        <v>nm</v>
      </c>
      <c r="C18" s="46">
        <f t="shared" si="41"/>
        <v>0.16904682829624718</v>
      </c>
      <c r="D18" s="46">
        <f t="shared" si="41"/>
        <v>0.13323863636363642</v>
      </c>
      <c r="E18" s="46">
        <f t="shared" si="41"/>
        <v>0.11657056906492858</v>
      </c>
      <c r="F18" s="46">
        <f t="shared" si="41"/>
        <v>6.5110013471037176E-2</v>
      </c>
      <c r="G18" s="46">
        <f t="shared" si="41"/>
        <v>2.5716694772343951E-2</v>
      </c>
      <c r="H18" s="46">
        <f t="shared" si="41"/>
        <v>7.8092889436909285E-3</v>
      </c>
      <c r="I18" s="48">
        <f>+IFERROR(I17/H17-1,"nm")</f>
        <v>-2.3042414355628038E-2</v>
      </c>
      <c r="J18" s="48">
        <f>+IFERROR(J17/I17-1,"nm")</f>
        <v>6.0530160718012871E-2</v>
      </c>
      <c r="K18" s="48">
        <f t="shared" ref="K18:O18" si="42">+IFERROR(K17/J17-1,"nm")</f>
        <v>9.4000000000000083E-2</v>
      </c>
      <c r="L18" s="48">
        <f t="shared" si="42"/>
        <v>9.6000000000000085E-2</v>
      </c>
      <c r="M18" s="48">
        <f t="shared" si="42"/>
        <v>9.8000000000000087E-2</v>
      </c>
      <c r="N18" s="48">
        <f t="shared" si="42"/>
        <v>9.8999999999999977E-2</v>
      </c>
      <c r="O18" s="48">
        <f t="shared" si="42"/>
        <v>0.1010000000000002</v>
      </c>
    </row>
    <row r="19" spans="1:23" x14ac:dyDescent="0.3">
      <c r="A19" s="41" t="s">
        <v>132</v>
      </c>
      <c r="B19" s="46">
        <f>+IFERROR(B17/B$3,"nm")</f>
        <v>9.8395477271984569E-2</v>
      </c>
      <c r="C19" s="46">
        <f t="shared" ref="C19:N19" si="43">+IFERROR(C17/C$3,"nm")</f>
        <v>0.10872251050160613</v>
      </c>
      <c r="D19" s="46">
        <f t="shared" si="43"/>
        <v>0.11612809315866085</v>
      </c>
      <c r="E19" s="46">
        <f t="shared" si="43"/>
        <v>0.12237272302662307</v>
      </c>
      <c r="F19" s="46">
        <f t="shared" si="43"/>
        <v>0.1212771940588491</v>
      </c>
      <c r="G19" s="46">
        <f t="shared" si="43"/>
        <v>0.13009651632222013</v>
      </c>
      <c r="H19" s="46">
        <f t="shared" si="43"/>
        <v>0.11010822219228523</v>
      </c>
      <c r="I19" s="48">
        <f t="shared" si="43"/>
        <v>0.10256904303147078</v>
      </c>
      <c r="J19" s="48">
        <f t="shared" ref="J19" si="44">+IFERROR(J17/J$3,"nm")</f>
        <v>9.9205341976296935E-2</v>
      </c>
      <c r="K19" s="48">
        <f t="shared" si="43"/>
        <v>9.9205341976296935E-2</v>
      </c>
      <c r="L19" s="48">
        <f t="shared" si="43"/>
        <v>9.9205341976296949E-2</v>
      </c>
      <c r="M19" s="48">
        <f t="shared" si="43"/>
        <v>9.9205341976296921E-2</v>
      </c>
      <c r="N19" s="48">
        <f t="shared" si="43"/>
        <v>9.9205341976296921E-2</v>
      </c>
      <c r="O19" s="48">
        <f t="shared" ref="O19" si="45">+IFERROR(O17/O$3,"nm")</f>
        <v>9.9205341976296949E-2</v>
      </c>
      <c r="R19" s="1"/>
      <c r="S19" s="1"/>
      <c r="T19" s="1"/>
      <c r="U19" s="1"/>
      <c r="V19" s="1"/>
      <c r="W19" s="1"/>
    </row>
    <row r="20" spans="1:23" x14ac:dyDescent="0.3">
      <c r="A20" s="42" t="str">
        <f>+Historicals!A107</f>
        <v>North America</v>
      </c>
      <c r="B20" s="42"/>
      <c r="C20" s="42"/>
      <c r="D20" s="42"/>
      <c r="E20" s="42"/>
      <c r="F20" s="42"/>
      <c r="G20" s="42"/>
      <c r="H20" s="42"/>
      <c r="I20" s="42"/>
      <c r="J20" s="98"/>
      <c r="K20" s="38"/>
      <c r="L20" s="38"/>
      <c r="M20" s="38"/>
      <c r="N20" s="38"/>
      <c r="O20" s="38"/>
    </row>
    <row r="21" spans="1:23" x14ac:dyDescent="0.3">
      <c r="A21" s="9" t="s">
        <v>135</v>
      </c>
      <c r="B21" s="9">
        <f>+Historicals!B107</f>
        <v>13740</v>
      </c>
      <c r="C21" s="9">
        <f>+Historicals!C107</f>
        <v>14764</v>
      </c>
      <c r="D21" s="9">
        <f>+Historicals!D107</f>
        <v>15216</v>
      </c>
      <c r="E21" s="9">
        <f>+Historicals!E107</f>
        <v>14855</v>
      </c>
      <c r="F21" s="9">
        <f>+Historicals!F107</f>
        <v>15902</v>
      </c>
      <c r="G21" s="9">
        <f>+Historicals!G107</f>
        <v>14484</v>
      </c>
      <c r="H21" s="9">
        <f>+Historicals!H107</f>
        <v>17179</v>
      </c>
      <c r="I21" s="49">
        <f>+Historicals!I107</f>
        <v>18353</v>
      </c>
      <c r="J21" s="49">
        <f>+Historicals!J107</f>
        <v>21608</v>
      </c>
      <c r="K21" s="49">
        <f t="shared" ref="K21:O21" si="46">K23+K27+K31</f>
        <v>23639.152000000002</v>
      </c>
      <c r="L21" s="49">
        <f t="shared" si="46"/>
        <v>25908.510592000002</v>
      </c>
      <c r="M21" s="49">
        <f t="shared" si="46"/>
        <v>28447.544630016004</v>
      </c>
      <c r="N21" s="49">
        <f t="shared" si="46"/>
        <v>31263.851548387593</v>
      </c>
      <c r="O21" s="49">
        <f t="shared" si="46"/>
        <v>34421.500554774735</v>
      </c>
      <c r="R21" s="1"/>
      <c r="S21" s="1"/>
      <c r="T21" s="1"/>
      <c r="U21" s="1"/>
    </row>
    <row r="22" spans="1:23" x14ac:dyDescent="0.3">
      <c r="A22" s="43" t="s">
        <v>128</v>
      </c>
      <c r="B22" s="46" t="str">
        <f t="shared" ref="B22:H22" si="47">+IFERROR(B21/A21-1,"nm")</f>
        <v>nm</v>
      </c>
      <c r="C22" s="46">
        <f t="shared" si="47"/>
        <v>7.4526928675400228E-2</v>
      </c>
      <c r="D22" s="46">
        <f t="shared" si="47"/>
        <v>3.0615009482525046E-2</v>
      </c>
      <c r="E22" s="46">
        <f t="shared" si="47"/>
        <v>-2.372502628811779E-2</v>
      </c>
      <c r="F22" s="46">
        <f t="shared" si="47"/>
        <v>7.0481319421070276E-2</v>
      </c>
      <c r="G22" s="46">
        <f t="shared" si="47"/>
        <v>-8.9171173437303519E-2</v>
      </c>
      <c r="H22" s="46">
        <f t="shared" si="47"/>
        <v>0.18606738470035911</v>
      </c>
      <c r="I22" s="48">
        <f>+IFERROR(I21/H21-1,"nm")</f>
        <v>6.8339251411607238E-2</v>
      </c>
      <c r="J22" s="48">
        <f>+IFERROR(J21/I21-1,"nm")</f>
        <v>0.17735520078461287</v>
      </c>
      <c r="K22" s="48">
        <f t="shared" ref="K22:O22" si="48">+IFERROR(K21/J21-1,"nm")</f>
        <v>9.4000000000000083E-2</v>
      </c>
      <c r="L22" s="48">
        <f t="shared" si="48"/>
        <v>9.6000000000000085E-2</v>
      </c>
      <c r="M22" s="48">
        <f t="shared" si="48"/>
        <v>9.8000000000000087E-2</v>
      </c>
      <c r="N22" s="48">
        <f t="shared" si="48"/>
        <v>9.9000000000000199E-2</v>
      </c>
      <c r="O22" s="48">
        <f t="shared" si="48"/>
        <v>0.10099999999999976</v>
      </c>
    </row>
    <row r="23" spans="1:23" x14ac:dyDescent="0.3">
      <c r="A23" s="44" t="s">
        <v>113</v>
      </c>
      <c r="B23" s="3">
        <f>+Historicals!B108</f>
        <v>8506</v>
      </c>
      <c r="C23" s="3">
        <f>+Historicals!C108</f>
        <v>9299</v>
      </c>
      <c r="D23" s="3">
        <f>+Historicals!D108</f>
        <v>9684</v>
      </c>
      <c r="E23" s="3">
        <f>+Historicals!E108</f>
        <v>9322</v>
      </c>
      <c r="F23" s="3">
        <f>+Historicals!F108</f>
        <v>10045</v>
      </c>
      <c r="G23" s="3">
        <f>+Historicals!G108</f>
        <v>9329</v>
      </c>
      <c r="H23" s="3">
        <f>+Historicals!H108</f>
        <v>11644</v>
      </c>
      <c r="I23" s="50">
        <f>+Historicals!I108</f>
        <v>12228</v>
      </c>
      <c r="J23" s="50">
        <f>+Historicals!J108</f>
        <v>14897</v>
      </c>
      <c r="K23" s="50">
        <f t="shared" ref="K23" si="49">+J23*(1+K24)</f>
        <v>16297.318000000001</v>
      </c>
      <c r="L23" s="50">
        <f t="shared" ref="L23" si="50">+K23*(1+L24)</f>
        <v>17861.860528000001</v>
      </c>
      <c r="M23" s="50">
        <f t="shared" ref="M23" si="51">+L23*(1+M24)</f>
        <v>19612.322859744003</v>
      </c>
      <c r="N23" s="50">
        <f t="shared" ref="N23" si="52">+M23*(1+N24)</f>
        <v>21553.942822858658</v>
      </c>
      <c r="O23" s="50">
        <f t="shared" ref="O23" si="53">+N23*(1+O24)</f>
        <v>23730.891047967383</v>
      </c>
    </row>
    <row r="24" spans="1:23" x14ac:dyDescent="0.3">
      <c r="A24" s="43" t="s">
        <v>128</v>
      </c>
      <c r="B24" s="46" t="str">
        <f t="shared" ref="B24" si="54">+IFERROR(B23/A23-1,"nm")</f>
        <v>nm</v>
      </c>
      <c r="C24" s="46">
        <f t="shared" ref="C24" si="55">+IFERROR(C23/B23-1,"nm")</f>
        <v>9.3228309428638578E-2</v>
      </c>
      <c r="D24" s="46">
        <f t="shared" ref="D24" si="56">+IFERROR(D23/C23-1,"nm")</f>
        <v>4.1402301322722934E-2</v>
      </c>
      <c r="E24" s="46">
        <f t="shared" ref="E24" si="57">+IFERROR(E23/D23-1,"nm")</f>
        <v>-3.7381247418422192E-2</v>
      </c>
      <c r="F24" s="46">
        <f t="shared" ref="F24" si="58">+IFERROR(F23/E23-1,"nm")</f>
        <v>7.755846384895948E-2</v>
      </c>
      <c r="G24" s="46">
        <f t="shared" ref="G24" si="59">+IFERROR(G23/F23-1,"nm")</f>
        <v>-7.1279243404678949E-2</v>
      </c>
      <c r="H24" s="46">
        <f t="shared" ref="H24" si="60">+IFERROR(H23/G23-1,"nm")</f>
        <v>0.24815092721620746</v>
      </c>
      <c r="I24" s="48">
        <f>+IFERROR(I23/H23-1,"nm")</f>
        <v>5.0154586052902683E-2</v>
      </c>
      <c r="J24" s="48">
        <f>+IFERROR(J23/I23-1,"nm")</f>
        <v>0.21826954530585541</v>
      </c>
      <c r="K24" s="48">
        <f t="shared" ref="K24:O24" si="61">K26+K25</f>
        <v>9.4E-2</v>
      </c>
      <c r="L24" s="48">
        <f t="shared" si="61"/>
        <v>9.6000000000000002E-2</v>
      </c>
      <c r="M24" s="48">
        <f t="shared" si="61"/>
        <v>9.8000000000000004E-2</v>
      </c>
      <c r="N24" s="48">
        <f t="shared" si="61"/>
        <v>9.9000000000000005E-2</v>
      </c>
      <c r="O24" s="48">
        <f t="shared" si="61"/>
        <v>0.10099999999999999</v>
      </c>
    </row>
    <row r="25" spans="1:23" x14ac:dyDescent="0.3">
      <c r="A25" s="43" t="s">
        <v>136</v>
      </c>
      <c r="B25" s="46" t="str">
        <f>+Historicals!B180</f>
        <v>nm</v>
      </c>
      <c r="C25" s="46">
        <f>+Historicals!C180</f>
        <v>9.3228309428638578E-2</v>
      </c>
      <c r="D25" s="46">
        <f>+Historicals!D180</f>
        <v>4.1402301322722934E-2</v>
      </c>
      <c r="E25" s="46">
        <f>+Historicals!E180</f>
        <v>-3.7381247418422192E-2</v>
      </c>
      <c r="F25" s="46">
        <f>+Historicals!F180</f>
        <v>7.755846384895948E-2</v>
      </c>
      <c r="G25" s="46">
        <f>+Historicals!G180</f>
        <v>-7.1279243404678949E-2</v>
      </c>
      <c r="H25" s="46">
        <f>+Historicals!H180</f>
        <v>0.24815092721620746</v>
      </c>
      <c r="I25" s="48">
        <f>+Historicals!I180</f>
        <v>5.0154586052902683E-2</v>
      </c>
      <c r="J25" s="48">
        <f>+Historicals!J180</f>
        <v>0.21826954530585541</v>
      </c>
      <c r="K25" s="114">
        <v>9.4E-2</v>
      </c>
      <c r="L25" s="114">
        <v>9.6000000000000002E-2</v>
      </c>
      <c r="M25" s="114">
        <v>9.8000000000000004E-2</v>
      </c>
      <c r="N25" s="114">
        <v>9.9000000000000005E-2</v>
      </c>
      <c r="O25" s="114">
        <v>0.10099999999999999</v>
      </c>
    </row>
    <row r="26" spans="1:23" x14ac:dyDescent="0.3">
      <c r="A26" s="43" t="s">
        <v>137</v>
      </c>
      <c r="B26" s="46" t="str">
        <f t="shared" ref="B26:J26" si="62">+IFERROR(B24-B25,"nm")</f>
        <v>nm</v>
      </c>
      <c r="C26" s="46">
        <f t="shared" si="62"/>
        <v>0</v>
      </c>
      <c r="D26" s="46">
        <f t="shared" si="62"/>
        <v>0</v>
      </c>
      <c r="E26" s="46">
        <f t="shared" si="62"/>
        <v>0</v>
      </c>
      <c r="F26" s="46">
        <f t="shared" si="62"/>
        <v>0</v>
      </c>
      <c r="G26" s="46">
        <f t="shared" si="62"/>
        <v>0</v>
      </c>
      <c r="H26" s="46">
        <f t="shared" si="62"/>
        <v>0</v>
      </c>
      <c r="I26" s="46">
        <f t="shared" si="62"/>
        <v>0</v>
      </c>
      <c r="J26" s="46">
        <f t="shared" si="62"/>
        <v>0</v>
      </c>
      <c r="K26" s="109">
        <f>J26</f>
        <v>0</v>
      </c>
      <c r="L26" s="109">
        <f t="shared" ref="L26:O26" si="63">K26</f>
        <v>0</v>
      </c>
      <c r="M26" s="109">
        <f t="shared" si="63"/>
        <v>0</v>
      </c>
      <c r="N26" s="109">
        <f t="shared" si="63"/>
        <v>0</v>
      </c>
      <c r="O26" s="109">
        <f t="shared" si="63"/>
        <v>0</v>
      </c>
    </row>
    <row r="27" spans="1:23" x14ac:dyDescent="0.3">
      <c r="A27" s="44" t="s">
        <v>114</v>
      </c>
      <c r="B27" s="3">
        <f>+Historicals!B109</f>
        <v>4410</v>
      </c>
      <c r="C27" s="3">
        <f>+Historicals!C109</f>
        <v>4746</v>
      </c>
      <c r="D27" s="3">
        <f>+Historicals!D109</f>
        <v>4886</v>
      </c>
      <c r="E27" s="3">
        <f>+Historicals!E109</f>
        <v>4938</v>
      </c>
      <c r="F27" s="3">
        <f>+Historicals!F109</f>
        <v>5260</v>
      </c>
      <c r="G27" s="3">
        <f>+Historicals!G109</f>
        <v>4639</v>
      </c>
      <c r="H27" s="3">
        <f>+Historicals!H109</f>
        <v>5028</v>
      </c>
      <c r="I27" s="50">
        <f>+Historicals!I109</f>
        <v>5492</v>
      </c>
      <c r="J27" s="50">
        <f>+Historicals!J109</f>
        <v>5947</v>
      </c>
      <c r="K27" s="50">
        <f t="shared" ref="K27" si="64">+J27*(1+K28)</f>
        <v>6506.0180000000009</v>
      </c>
      <c r="L27" s="50">
        <f t="shared" ref="L27" si="65">+K27*(1+L28)</f>
        <v>7130.5957280000011</v>
      </c>
      <c r="M27" s="50">
        <f t="shared" ref="M27" si="66">+L27*(1+M28)</f>
        <v>7829.3941093440017</v>
      </c>
      <c r="N27" s="50">
        <f t="shared" ref="N27" si="67">+M27*(1+N28)</f>
        <v>8604.5041261690585</v>
      </c>
      <c r="O27" s="50">
        <f t="shared" ref="O27" si="68">+N27*(1+O28)</f>
        <v>9473.559042912133</v>
      </c>
    </row>
    <row r="28" spans="1:23" x14ac:dyDescent="0.3">
      <c r="A28" s="43" t="s">
        <v>128</v>
      </c>
      <c r="B28" s="46" t="str">
        <f t="shared" ref="B28" si="69">+IFERROR(B27/A27-1,"nm")</f>
        <v>nm</v>
      </c>
      <c r="C28" s="46">
        <f t="shared" ref="C28" si="70">+IFERROR(C27/B27-1,"nm")</f>
        <v>7.6190476190476142E-2</v>
      </c>
      <c r="D28" s="46">
        <f t="shared" ref="D28" si="71">+IFERROR(D27/C27-1,"nm")</f>
        <v>2.9498525073746285E-2</v>
      </c>
      <c r="E28" s="46">
        <f t="shared" ref="E28" si="72">+IFERROR(E27/D27-1,"nm")</f>
        <v>1.0642652476463343E-2</v>
      </c>
      <c r="F28" s="46">
        <f t="shared" ref="F28" si="73">+IFERROR(F27/E27-1,"nm")</f>
        <v>6.5208586472256025E-2</v>
      </c>
      <c r="G28" s="46">
        <f t="shared" ref="G28" si="74">+IFERROR(G27/F27-1,"nm")</f>
        <v>-0.11806083650190113</v>
      </c>
      <c r="H28" s="46">
        <f t="shared" ref="H28" si="75">+IFERROR(H27/G27-1,"nm")</f>
        <v>8.3854278939426541E-2</v>
      </c>
      <c r="I28" s="48">
        <f>+IFERROR(I27/H27-1,"nm")</f>
        <v>9.2283214001591007E-2</v>
      </c>
      <c r="J28" s="48">
        <f>+IFERROR(J27/I27-1,"nm")</f>
        <v>8.2847778587035625E-2</v>
      </c>
      <c r="K28" s="48">
        <f t="shared" ref="K28:O28" si="76">K29+K30</f>
        <v>9.4E-2</v>
      </c>
      <c r="L28" s="48">
        <f t="shared" si="76"/>
        <v>9.6000000000000002E-2</v>
      </c>
      <c r="M28" s="48">
        <f t="shared" si="76"/>
        <v>9.8000000000000004E-2</v>
      </c>
      <c r="N28" s="48">
        <f t="shared" si="76"/>
        <v>9.9000000000000005E-2</v>
      </c>
      <c r="O28" s="48">
        <f t="shared" si="76"/>
        <v>0.10099999999999999</v>
      </c>
    </row>
    <row r="29" spans="1:23" x14ac:dyDescent="0.3">
      <c r="A29" s="43" t="s">
        <v>136</v>
      </c>
      <c r="B29" s="46" t="str">
        <f>+Historicals!B184</f>
        <v>nm</v>
      </c>
      <c r="C29" s="46">
        <f>+Historicals!C184</f>
        <v>7.2294280246651077E-2</v>
      </c>
      <c r="D29" s="46">
        <f>+Historicals!D184</f>
        <v>2.9545905215149659E-2</v>
      </c>
      <c r="E29" s="46">
        <f>+Historicals!E184</f>
        <v>0.1315485362095532</v>
      </c>
      <c r="F29" s="46">
        <f>+Historicals!F184</f>
        <v>7.1148936170212673E-2</v>
      </c>
      <c r="G29" s="46">
        <f>+Historicals!G184</f>
        <v>-6.3721595423486432E-2</v>
      </c>
      <c r="H29" s="46">
        <f>+Historicals!H184</f>
        <v>0.18295994568907004</v>
      </c>
      <c r="I29" s="48">
        <f>+Historicals!I184</f>
        <v>5.9971305595408975E-2</v>
      </c>
      <c r="J29" s="48">
        <f>+Historicals!J184</f>
        <v>0.11802923659989162</v>
      </c>
      <c r="K29" s="51">
        <v>9.4E-2</v>
      </c>
      <c r="L29" s="51">
        <v>9.6000000000000002E-2</v>
      </c>
      <c r="M29" s="51">
        <v>9.8000000000000004E-2</v>
      </c>
      <c r="N29" s="51">
        <v>9.9000000000000005E-2</v>
      </c>
      <c r="O29" s="51">
        <v>0.10099999999999999</v>
      </c>
    </row>
    <row r="30" spans="1:23" x14ac:dyDescent="0.3">
      <c r="A30" s="43" t="s">
        <v>137</v>
      </c>
      <c r="B30" s="46" t="str">
        <f t="shared" ref="B30" si="77">+IFERROR(B28-B29,"nm")</f>
        <v>nm</v>
      </c>
      <c r="C30" s="46">
        <f t="shared" ref="C30" si="78">+IFERROR(C28-C29,"nm")</f>
        <v>3.8961959438250648E-3</v>
      </c>
      <c r="D30" s="46">
        <f t="shared" ref="D30" si="79">+IFERROR(D28-D29,"nm")</f>
        <v>-4.7380141403374765E-5</v>
      </c>
      <c r="E30" s="46">
        <f t="shared" ref="E30" si="80">+IFERROR(E28-E29,"nm")</f>
        <v>-0.12090588373308986</v>
      </c>
      <c r="F30" s="46">
        <f t="shared" ref="F30" si="81">+IFERROR(F28-F29,"nm")</f>
        <v>-5.9403496979566484E-3</v>
      </c>
      <c r="G30" s="46">
        <f t="shared" ref="G30" si="82">+IFERROR(G28-G29,"nm")</f>
        <v>-5.4339241078414702E-2</v>
      </c>
      <c r="H30" s="46">
        <f t="shared" ref="H30" si="83">+IFERROR(H28-H29,"nm")</f>
        <v>-9.9105666749643495E-2</v>
      </c>
      <c r="I30" s="48">
        <f>+IFERROR(I28-I29,"nm")</f>
        <v>3.2311908406182033E-2</v>
      </c>
      <c r="J30" s="48">
        <f>+IFERROR(J28-J29,"nm")</f>
        <v>-3.5181458012855993E-2</v>
      </c>
      <c r="K30" s="109">
        <f>0</f>
        <v>0</v>
      </c>
      <c r="L30" s="109">
        <f t="shared" ref="L30:O30" si="84">K30</f>
        <v>0</v>
      </c>
      <c r="M30" s="109">
        <f t="shared" si="84"/>
        <v>0</v>
      </c>
      <c r="N30" s="109">
        <f t="shared" si="84"/>
        <v>0</v>
      </c>
      <c r="O30" s="109">
        <f t="shared" si="84"/>
        <v>0</v>
      </c>
    </row>
    <row r="31" spans="1:23" x14ac:dyDescent="0.3">
      <c r="A31" s="44" t="s">
        <v>115</v>
      </c>
      <c r="B31" s="3">
        <f>+Historicals!B110</f>
        <v>824</v>
      </c>
      <c r="C31" s="3">
        <f>+Historicals!C110</f>
        <v>719</v>
      </c>
      <c r="D31" s="3">
        <f>+Historicals!D110</f>
        <v>646</v>
      </c>
      <c r="E31" s="3">
        <f>+Historicals!E110</f>
        <v>595</v>
      </c>
      <c r="F31" s="3">
        <f>+Historicals!F110</f>
        <v>597</v>
      </c>
      <c r="G31" s="3">
        <f>+Historicals!G110</f>
        <v>516</v>
      </c>
      <c r="H31" s="3">
        <f>+Historicals!H110</f>
        <v>507</v>
      </c>
      <c r="I31" s="50">
        <f>+Historicals!I110</f>
        <v>633</v>
      </c>
      <c r="J31" s="50">
        <f>+Historicals!J110</f>
        <v>764</v>
      </c>
      <c r="K31" s="50">
        <f t="shared" ref="K31" si="85">+J31*(1+K32)</f>
        <v>835.81600000000003</v>
      </c>
      <c r="L31" s="50">
        <f t="shared" ref="L31" si="86">+K31*(1+L32)</f>
        <v>916.05433600000015</v>
      </c>
      <c r="M31" s="50">
        <f t="shared" ref="M31" si="87">+L31*(1+M32)</f>
        <v>1005.8276609280002</v>
      </c>
      <c r="N31" s="50">
        <f t="shared" ref="N31" si="88">+M31*(1+N32)</f>
        <v>1105.4045993598722</v>
      </c>
      <c r="O31" s="50">
        <f t="shared" ref="O31" si="89">+N31*(1+O32)</f>
        <v>1217.0504638952193</v>
      </c>
    </row>
    <row r="32" spans="1:23" x14ac:dyDescent="0.3">
      <c r="A32" s="43" t="s">
        <v>128</v>
      </c>
      <c r="B32" s="46" t="str">
        <f t="shared" ref="B32" si="90">+IFERROR(B31/A31-1,"nm")</f>
        <v>nm</v>
      </c>
      <c r="C32" s="46">
        <f t="shared" ref="C32" si="91">+IFERROR(C31/B31-1,"nm")</f>
        <v>-0.12742718446601942</v>
      </c>
      <c r="D32" s="46">
        <f t="shared" ref="D32" si="92">+IFERROR(D31/C31-1,"nm")</f>
        <v>-0.10152990264255912</v>
      </c>
      <c r="E32" s="46">
        <f t="shared" ref="E32" si="93">+IFERROR(E31/D31-1,"nm")</f>
        <v>-7.8947368421052655E-2</v>
      </c>
      <c r="F32" s="46">
        <f t="shared" ref="F32" si="94">+IFERROR(F31/E31-1,"nm")</f>
        <v>3.3613445378151141E-3</v>
      </c>
      <c r="G32" s="46">
        <f t="shared" ref="G32" si="95">+IFERROR(G31/F31-1,"nm")</f>
        <v>-0.13567839195979903</v>
      </c>
      <c r="H32" s="46">
        <f t="shared" ref="H32" si="96">+IFERROR(H31/G31-1,"nm")</f>
        <v>-1.744186046511631E-2</v>
      </c>
      <c r="I32" s="48">
        <f>+IFERROR(I31/H31-1,"nm")</f>
        <v>0.24852071005917153</v>
      </c>
      <c r="J32" s="48">
        <f>+IFERROR(J31/I31-1,"nm")</f>
        <v>0.20695102685624023</v>
      </c>
      <c r="K32" s="48">
        <f t="shared" ref="K32:O32" si="97">K34+K33</f>
        <v>9.4E-2</v>
      </c>
      <c r="L32" s="48">
        <f t="shared" si="97"/>
        <v>9.6000000000000002E-2</v>
      </c>
      <c r="M32" s="48">
        <f t="shared" si="97"/>
        <v>9.8000000000000004E-2</v>
      </c>
      <c r="N32" s="48">
        <f t="shared" si="97"/>
        <v>9.9000000000000005E-2</v>
      </c>
      <c r="O32" s="48">
        <f t="shared" si="97"/>
        <v>0.10099999999999999</v>
      </c>
    </row>
    <row r="33" spans="1:15" x14ac:dyDescent="0.3">
      <c r="A33" s="43" t="s">
        <v>136</v>
      </c>
      <c r="B33" s="46" t="str">
        <f>+Historicals!B182</f>
        <v>nm</v>
      </c>
      <c r="C33" s="46">
        <f>+Historicals!C182</f>
        <v>-0.12742718446601942</v>
      </c>
      <c r="D33" s="46">
        <f>+Historicals!D182</f>
        <v>-0.10152990264255912</v>
      </c>
      <c r="E33" s="46">
        <f>+Historicals!E182</f>
        <v>-7.8947368421052655E-2</v>
      </c>
      <c r="F33" s="46">
        <f>+Historicals!F182</f>
        <v>3.3613445378151141E-3</v>
      </c>
      <c r="G33" s="46">
        <f>+Historicals!G182</f>
        <v>-0.13567839195979903</v>
      </c>
      <c r="H33" s="46">
        <f>+Historicals!H182</f>
        <v>-1.744186046511631E-2</v>
      </c>
      <c r="I33" s="48">
        <f>+Historicals!I182</f>
        <v>0.24852071005917153</v>
      </c>
      <c r="J33" s="48">
        <f>+Historicals!J182</f>
        <v>0.20695102685624023</v>
      </c>
      <c r="K33" s="114">
        <v>9.4E-2</v>
      </c>
      <c r="L33" s="114">
        <v>9.6000000000000002E-2</v>
      </c>
      <c r="M33" s="114">
        <v>9.8000000000000004E-2</v>
      </c>
      <c r="N33" s="114">
        <v>9.9000000000000005E-2</v>
      </c>
      <c r="O33" s="114">
        <v>0.10099999999999999</v>
      </c>
    </row>
    <row r="34" spans="1:15" x14ac:dyDescent="0.3">
      <c r="A34" s="43" t="s">
        <v>137</v>
      </c>
      <c r="B34" s="46" t="str">
        <f t="shared" ref="B34" si="98">+IFERROR(B32-B33,"nm")</f>
        <v>nm</v>
      </c>
      <c r="C34" s="46">
        <f t="shared" ref="C34" si="99">+IFERROR(C32-C33,"nm")</f>
        <v>0</v>
      </c>
      <c r="D34" s="46">
        <f t="shared" ref="D34" si="100">+IFERROR(D32-D33,"nm")</f>
        <v>0</v>
      </c>
      <c r="E34" s="46">
        <f t="shared" ref="E34" si="101">+IFERROR(E32-E33,"nm")</f>
        <v>0</v>
      </c>
      <c r="F34" s="46">
        <f t="shared" ref="F34" si="102">+IFERROR(F32-F33,"nm")</f>
        <v>0</v>
      </c>
      <c r="G34" s="46">
        <f t="shared" ref="G34" si="103">+IFERROR(G32-G33,"nm")</f>
        <v>0</v>
      </c>
      <c r="H34" s="46">
        <f t="shared" ref="H34" si="104">+IFERROR(H32-H33,"nm")</f>
        <v>0</v>
      </c>
      <c r="I34" s="48">
        <f>+IFERROR(I32-I33,"nm")</f>
        <v>0</v>
      </c>
      <c r="J34" s="48">
        <f>+IFERROR(J32-J33,"nm")</f>
        <v>0</v>
      </c>
      <c r="K34" s="109">
        <f>J34</f>
        <v>0</v>
      </c>
      <c r="L34" s="109">
        <f t="shared" ref="L34:O34" si="105">K34</f>
        <v>0</v>
      </c>
      <c r="M34" s="109">
        <f t="shared" si="105"/>
        <v>0</v>
      </c>
      <c r="N34" s="109">
        <f t="shared" si="105"/>
        <v>0</v>
      </c>
      <c r="O34" s="109">
        <f t="shared" si="105"/>
        <v>0</v>
      </c>
    </row>
    <row r="35" spans="1:15" x14ac:dyDescent="0.3">
      <c r="A35" s="9" t="s">
        <v>129</v>
      </c>
      <c r="B35" s="47">
        <f t="shared" ref="B35:H35" si="106">+B42+B38</f>
        <v>3766</v>
      </c>
      <c r="C35" s="47">
        <f t="shared" si="106"/>
        <v>3896</v>
      </c>
      <c r="D35" s="47">
        <f t="shared" si="106"/>
        <v>4015</v>
      </c>
      <c r="E35" s="47">
        <f t="shared" si="106"/>
        <v>3760</v>
      </c>
      <c r="F35" s="47">
        <f t="shared" si="106"/>
        <v>4074</v>
      </c>
      <c r="G35" s="47">
        <f t="shared" si="106"/>
        <v>3047</v>
      </c>
      <c r="H35" s="47">
        <f t="shared" si="106"/>
        <v>5219</v>
      </c>
      <c r="I35" s="52">
        <f>+I42+I38</f>
        <v>5238</v>
      </c>
      <c r="J35" s="52">
        <f>+J42+J38</f>
        <v>5582</v>
      </c>
      <c r="K35" s="52">
        <f t="shared" ref="K35:O35" si="107">+K21*K37</f>
        <v>6106.7080000000005</v>
      </c>
      <c r="L35" s="52">
        <f t="shared" si="107"/>
        <v>6692.9519680000012</v>
      </c>
      <c r="M35" s="52">
        <f t="shared" si="107"/>
        <v>7348.8612608640015</v>
      </c>
      <c r="N35" s="52">
        <f t="shared" si="107"/>
        <v>8076.3985256895385</v>
      </c>
      <c r="O35" s="52">
        <f t="shared" si="107"/>
        <v>8892.1147767841812</v>
      </c>
    </row>
    <row r="36" spans="1:15" x14ac:dyDescent="0.3">
      <c r="A36" s="45" t="s">
        <v>128</v>
      </c>
      <c r="B36" s="46" t="str">
        <f t="shared" ref="B36" si="108">+IFERROR(B35/A35-1,"nm")</f>
        <v>nm</v>
      </c>
      <c r="C36" s="46">
        <f t="shared" ref="C36" si="109">+IFERROR(C35/B35-1,"nm")</f>
        <v>3.4519383961763239E-2</v>
      </c>
      <c r="D36" s="46">
        <f t="shared" ref="D36" si="110">+IFERROR(D35/C35-1,"nm")</f>
        <v>3.0544147843942548E-2</v>
      </c>
      <c r="E36" s="46">
        <f t="shared" ref="E36" si="111">+IFERROR(E35/D35-1,"nm")</f>
        <v>-6.3511830635118338E-2</v>
      </c>
      <c r="F36" s="46">
        <f t="shared" ref="F36" si="112">+IFERROR(F35/E35-1,"nm")</f>
        <v>8.3510638297872308E-2</v>
      </c>
      <c r="G36" s="46">
        <f t="shared" ref="G36" si="113">+IFERROR(G35/F35-1,"nm")</f>
        <v>-0.25208640157093765</v>
      </c>
      <c r="H36" s="46">
        <f t="shared" ref="H36" si="114">+IFERROR(H35/G35-1,"nm")</f>
        <v>0.71283229405973092</v>
      </c>
      <c r="I36" s="46">
        <f t="shared" ref="I36:J36" si="115">+IFERROR(I35/H35-1,"nm")</f>
        <v>3.6405441655489312E-3</v>
      </c>
      <c r="J36" s="46">
        <f t="shared" si="115"/>
        <v>6.56739213440245E-2</v>
      </c>
      <c r="K36" s="46">
        <f t="shared" ref="K36" si="116">+IFERROR(K35/J35-1,"nm")</f>
        <v>9.4000000000000083E-2</v>
      </c>
      <c r="L36" s="46">
        <f t="shared" ref="L36" si="117">+IFERROR(L35/K35-1,"nm")</f>
        <v>9.6000000000000085E-2</v>
      </c>
      <c r="M36" s="46">
        <f t="shared" ref="M36" si="118">+IFERROR(M35/L35-1,"nm")</f>
        <v>9.8000000000000087E-2</v>
      </c>
      <c r="N36" s="46">
        <f t="shared" ref="N36" si="119">+IFERROR(N35/M35-1,"nm")</f>
        <v>9.9000000000000199E-2</v>
      </c>
      <c r="O36" s="46">
        <f t="shared" ref="O36" si="120">+IFERROR(O35/N35-1,"nm")</f>
        <v>0.10099999999999998</v>
      </c>
    </row>
    <row r="37" spans="1:15" x14ac:dyDescent="0.3">
      <c r="A37" s="45" t="s">
        <v>130</v>
      </c>
      <c r="B37" s="46">
        <f t="shared" ref="B37:H37" si="121">+IFERROR(B35/B$21,"nm")</f>
        <v>0.27409024745269289</v>
      </c>
      <c r="C37" s="46">
        <f t="shared" si="121"/>
        <v>0.26388512598211866</v>
      </c>
      <c r="D37" s="46">
        <f t="shared" si="121"/>
        <v>0.26386698212407994</v>
      </c>
      <c r="E37" s="46">
        <f t="shared" si="121"/>
        <v>0.25311342982160889</v>
      </c>
      <c r="F37" s="46">
        <f t="shared" si="121"/>
        <v>0.25619418941013711</v>
      </c>
      <c r="G37" s="46">
        <f t="shared" si="121"/>
        <v>0.2103700635183651</v>
      </c>
      <c r="H37" s="46">
        <f t="shared" si="121"/>
        <v>0.30380115256999823</v>
      </c>
      <c r="I37" s="48">
        <f>+IFERROR(I35/I$21,"nm")</f>
        <v>0.28540293140086087</v>
      </c>
      <c r="J37" s="48">
        <f>+IFERROR(J35/J$21,"nm")</f>
        <v>0.25833024805627547</v>
      </c>
      <c r="K37" s="115">
        <f>J37</f>
        <v>0.25833024805627547</v>
      </c>
      <c r="L37" s="115">
        <f t="shared" ref="L37:O37" si="122">K37</f>
        <v>0.25833024805627547</v>
      </c>
      <c r="M37" s="115">
        <f t="shared" si="122"/>
        <v>0.25833024805627547</v>
      </c>
      <c r="N37" s="115">
        <f t="shared" si="122"/>
        <v>0.25833024805627547</v>
      </c>
      <c r="O37" s="115">
        <f t="shared" si="122"/>
        <v>0.25833024805627547</v>
      </c>
    </row>
    <row r="38" spans="1:15" x14ac:dyDescent="0.3">
      <c r="A38" s="9" t="s">
        <v>131</v>
      </c>
      <c r="B38" s="9">
        <f>+Historicals!B167</f>
        <v>121</v>
      </c>
      <c r="C38" s="9">
        <f>+Historicals!C167</f>
        <v>133</v>
      </c>
      <c r="D38" s="9">
        <f>+Historicals!D167</f>
        <v>140</v>
      </c>
      <c r="E38" s="9">
        <f>+Historicals!E167</f>
        <v>160</v>
      </c>
      <c r="F38" s="9">
        <f>+Historicals!F167</f>
        <v>149</v>
      </c>
      <c r="G38" s="9">
        <f>+Historicals!G167</f>
        <v>148</v>
      </c>
      <c r="H38" s="9">
        <f>+Historicals!H167</f>
        <v>130</v>
      </c>
      <c r="I38" s="49">
        <f>+Historicals!I167</f>
        <v>124</v>
      </c>
      <c r="J38" s="49">
        <f>+Historicals!J167</f>
        <v>128</v>
      </c>
      <c r="K38" s="52">
        <f t="shared" ref="K38:O38" si="123">+K41*K48</f>
        <v>140.03200000000001</v>
      </c>
      <c r="L38" s="52">
        <f t="shared" si="123"/>
        <v>153.47507200000001</v>
      </c>
      <c r="M38" s="52">
        <f t="shared" si="123"/>
        <v>168.51562905600002</v>
      </c>
      <c r="N38" s="52">
        <f t="shared" si="123"/>
        <v>185.19867633254404</v>
      </c>
      <c r="O38" s="52">
        <f t="shared" si="123"/>
        <v>203.90374264213094</v>
      </c>
    </row>
    <row r="39" spans="1:15" x14ac:dyDescent="0.3">
      <c r="A39" s="45" t="s">
        <v>128</v>
      </c>
      <c r="B39" s="46" t="str">
        <f t="shared" ref="B39" si="124">+IFERROR(B38/A38-1,"nm")</f>
        <v>nm</v>
      </c>
      <c r="C39" s="46">
        <f t="shared" ref="C39" si="125">+IFERROR(C38/B38-1,"nm")</f>
        <v>9.9173553719008156E-2</v>
      </c>
      <c r="D39" s="46">
        <f t="shared" ref="D39" si="126">+IFERROR(D38/C38-1,"nm")</f>
        <v>5.2631578947368363E-2</v>
      </c>
      <c r="E39" s="46">
        <f t="shared" ref="E39" si="127">+IFERROR(E38/D38-1,"nm")</f>
        <v>0.14285714285714279</v>
      </c>
      <c r="F39" s="46">
        <f t="shared" ref="F39" si="128">+IFERROR(F38/E38-1,"nm")</f>
        <v>-6.8749999999999978E-2</v>
      </c>
      <c r="G39" s="46">
        <f t="shared" ref="G39" si="129">+IFERROR(G38/F38-1,"nm")</f>
        <v>-6.7114093959731447E-3</v>
      </c>
      <c r="H39" s="46">
        <f t="shared" ref="H39" si="130">+IFERROR(H38/G38-1,"nm")</f>
        <v>-0.1216216216216216</v>
      </c>
      <c r="I39" s="48">
        <f>+IFERROR(I38/H38-1,"nm")</f>
        <v>-4.6153846153846101E-2</v>
      </c>
      <c r="J39" s="48">
        <f>+IFERROR(J38/I38-1,"nm")</f>
        <v>3.2258064516129004E-2</v>
      </c>
      <c r="K39" s="48">
        <f t="shared" ref="K39:O39" si="131">+IFERROR(K38/J38-1,"nm")</f>
        <v>9.4000000000000083E-2</v>
      </c>
      <c r="L39" s="48">
        <f t="shared" si="131"/>
        <v>9.6000000000000085E-2</v>
      </c>
      <c r="M39" s="48">
        <f t="shared" si="131"/>
        <v>9.8000000000000087E-2</v>
      </c>
      <c r="N39" s="48">
        <f t="shared" si="131"/>
        <v>9.8999999999999977E-2</v>
      </c>
      <c r="O39" s="48">
        <f t="shared" si="131"/>
        <v>0.10099999999999976</v>
      </c>
    </row>
    <row r="40" spans="1:15" x14ac:dyDescent="0.3">
      <c r="A40" s="45" t="s">
        <v>132</v>
      </c>
      <c r="B40" s="46">
        <f t="shared" ref="B40:H40" si="132">+IFERROR(B38/B$21,"nm")</f>
        <v>8.8064046579330417E-3</v>
      </c>
      <c r="C40" s="46">
        <f t="shared" si="132"/>
        <v>9.0083988079111346E-3</v>
      </c>
      <c r="D40" s="46">
        <f t="shared" si="132"/>
        <v>9.2008412197686646E-3</v>
      </c>
      <c r="E40" s="46">
        <f t="shared" si="132"/>
        <v>1.0770784247728038E-2</v>
      </c>
      <c r="F40" s="46">
        <f t="shared" si="132"/>
        <v>9.3698905798012821E-3</v>
      </c>
      <c r="G40" s="46">
        <f t="shared" si="132"/>
        <v>1.0218171775752554E-2</v>
      </c>
      <c r="H40" s="46">
        <f t="shared" si="132"/>
        <v>7.5673787764130628E-3</v>
      </c>
      <c r="I40" s="48">
        <f>+IFERROR(I38/I$21,"nm")</f>
        <v>6.7563886013185855E-3</v>
      </c>
      <c r="J40" s="48">
        <f>+IFERROR(J38/J$21,"nm")</f>
        <v>5.9237319511292116E-3</v>
      </c>
      <c r="K40" s="48">
        <f t="shared" ref="K40:O40" si="133">+IFERROR(K38/K$21,"nm")</f>
        <v>5.9237319511292116E-3</v>
      </c>
      <c r="L40" s="48">
        <f t="shared" si="133"/>
        <v>5.9237319511292116E-3</v>
      </c>
      <c r="M40" s="48">
        <f t="shared" si="133"/>
        <v>5.9237319511292116E-3</v>
      </c>
      <c r="N40" s="48">
        <f t="shared" si="133"/>
        <v>5.9237319511292108E-3</v>
      </c>
      <c r="O40" s="48">
        <f t="shared" si="133"/>
        <v>5.9237319511292099E-3</v>
      </c>
    </row>
    <row r="41" spans="1:15" x14ac:dyDescent="0.3">
      <c r="A41" s="45" t="s">
        <v>139</v>
      </c>
      <c r="B41" s="46">
        <f t="shared" ref="B41:H41" si="134">+IFERROR(B38/B48,"nm")</f>
        <v>0.19145569620253164</v>
      </c>
      <c r="C41" s="46">
        <f t="shared" si="134"/>
        <v>0.17924528301886791</v>
      </c>
      <c r="D41" s="46">
        <f t="shared" si="134"/>
        <v>0.17094017094017094</v>
      </c>
      <c r="E41" s="46">
        <f t="shared" si="134"/>
        <v>0.18867924528301888</v>
      </c>
      <c r="F41" s="46">
        <f t="shared" si="134"/>
        <v>0.18304668304668303</v>
      </c>
      <c r="G41" s="46">
        <f t="shared" si="134"/>
        <v>0.22945736434108527</v>
      </c>
      <c r="H41" s="46">
        <f t="shared" si="134"/>
        <v>0.21069692058346839</v>
      </c>
      <c r="I41" s="48">
        <f>+IFERROR(I38/I48,"nm")</f>
        <v>0.19405320813771518</v>
      </c>
      <c r="J41" s="48">
        <f>+IFERROR(J38/J48,"nm")</f>
        <v>0.16120906801007556</v>
      </c>
      <c r="K41" s="51">
        <f t="shared" ref="K41:L41" si="135">+J41</f>
        <v>0.16120906801007556</v>
      </c>
      <c r="L41" s="51">
        <f t="shared" si="135"/>
        <v>0.16120906801007556</v>
      </c>
      <c r="M41" s="51">
        <f t="shared" ref="M41" si="136">+L41</f>
        <v>0.16120906801007556</v>
      </c>
      <c r="N41" s="51">
        <f t="shared" ref="N41" si="137">+M41</f>
        <v>0.16120906801007556</v>
      </c>
      <c r="O41" s="51">
        <f t="shared" ref="O41" si="138">+N41</f>
        <v>0.16120906801007556</v>
      </c>
    </row>
    <row r="42" spans="1:15" x14ac:dyDescent="0.3">
      <c r="A42" s="9" t="s">
        <v>133</v>
      </c>
      <c r="B42" s="9">
        <f>+Historicals!B134</f>
        <v>3645</v>
      </c>
      <c r="C42" s="9">
        <f>+Historicals!C134</f>
        <v>3763</v>
      </c>
      <c r="D42" s="9">
        <f>+Historicals!D134</f>
        <v>3875</v>
      </c>
      <c r="E42" s="9">
        <f>+Historicals!E134</f>
        <v>3600</v>
      </c>
      <c r="F42" s="9">
        <f>+Historicals!F134</f>
        <v>3925</v>
      </c>
      <c r="G42" s="9">
        <f>+Historicals!G134</f>
        <v>2899</v>
      </c>
      <c r="H42" s="9">
        <f>+Historicals!H134</f>
        <v>5089</v>
      </c>
      <c r="I42" s="49">
        <f>+Historicals!I134</f>
        <v>5114</v>
      </c>
      <c r="J42" s="49">
        <f>+Historicals!J134</f>
        <v>5454</v>
      </c>
      <c r="K42" s="49">
        <f t="shared" ref="K42:O42" si="139">+K35-K38</f>
        <v>5966.6760000000004</v>
      </c>
      <c r="L42" s="49">
        <f t="shared" si="139"/>
        <v>6539.476896000001</v>
      </c>
      <c r="M42" s="49">
        <f t="shared" si="139"/>
        <v>7180.3456318080016</v>
      </c>
      <c r="N42" s="49">
        <f t="shared" si="139"/>
        <v>7891.1998493569945</v>
      </c>
      <c r="O42" s="49">
        <f t="shared" si="139"/>
        <v>8688.2110341420503</v>
      </c>
    </row>
    <row r="43" spans="1:15" x14ac:dyDescent="0.3">
      <c r="A43" s="45" t="s">
        <v>128</v>
      </c>
      <c r="B43" s="46" t="str">
        <f t="shared" ref="B43" si="140">+IFERROR(B42/A42-1,"nm")</f>
        <v>nm</v>
      </c>
      <c r="C43" s="46">
        <f t="shared" ref="C43" si="141">+IFERROR(C42/B42-1,"nm")</f>
        <v>3.2373113854595292E-2</v>
      </c>
      <c r="D43" s="46">
        <f t="shared" ref="D43" si="142">+IFERROR(D42/C42-1,"nm")</f>
        <v>2.9763486579856391E-2</v>
      </c>
      <c r="E43" s="46">
        <f t="shared" ref="E43" si="143">+IFERROR(E42/D42-1,"nm")</f>
        <v>-7.096774193548383E-2</v>
      </c>
      <c r="F43" s="46">
        <f t="shared" ref="F43" si="144">+IFERROR(F42/E42-1,"nm")</f>
        <v>9.0277777777777679E-2</v>
      </c>
      <c r="G43" s="46">
        <f t="shared" ref="G43" si="145">+IFERROR(G42/F42-1,"nm")</f>
        <v>-0.26140127388535028</v>
      </c>
      <c r="H43" s="46">
        <f t="shared" ref="H43" si="146">+IFERROR(H42/G42-1,"nm")</f>
        <v>0.75543290789927564</v>
      </c>
      <c r="I43" s="48">
        <f>+IFERROR(I42/H42-1,"nm")</f>
        <v>4.9125564943997002E-3</v>
      </c>
      <c r="J43" s="48">
        <f>+IFERROR(J42/I42-1,"nm")</f>
        <v>6.648416112631983E-2</v>
      </c>
      <c r="K43" s="48">
        <f t="shared" ref="K43:O43" si="147">+IFERROR(K42/J42-1,"nm")</f>
        <v>9.4000000000000083E-2</v>
      </c>
      <c r="L43" s="48">
        <f t="shared" si="147"/>
        <v>9.6000000000000085E-2</v>
      </c>
      <c r="M43" s="48">
        <f t="shared" si="147"/>
        <v>9.8000000000000087E-2</v>
      </c>
      <c r="N43" s="48">
        <f t="shared" si="147"/>
        <v>9.9000000000000199E-2</v>
      </c>
      <c r="O43" s="48">
        <f t="shared" si="147"/>
        <v>0.10099999999999998</v>
      </c>
    </row>
    <row r="44" spans="1:15" x14ac:dyDescent="0.3">
      <c r="A44" s="45" t="s">
        <v>130</v>
      </c>
      <c r="B44" s="46">
        <f t="shared" ref="B44:H44" si="148">+IFERROR(B42/B$21,"nm")</f>
        <v>0.26528384279475981</v>
      </c>
      <c r="C44" s="46">
        <f t="shared" si="148"/>
        <v>0.25487672717420751</v>
      </c>
      <c r="D44" s="46">
        <f t="shared" si="148"/>
        <v>0.25466614090431128</v>
      </c>
      <c r="E44" s="46">
        <f t="shared" si="148"/>
        <v>0.24234264557388085</v>
      </c>
      <c r="F44" s="46">
        <f t="shared" si="148"/>
        <v>0.2468242988303358</v>
      </c>
      <c r="G44" s="46">
        <f t="shared" si="148"/>
        <v>0.20015189174261253</v>
      </c>
      <c r="H44" s="46">
        <f t="shared" si="148"/>
        <v>0.29623377379358518</v>
      </c>
      <c r="I44" s="48">
        <f>+IFERROR(I42/I$21,"nm")</f>
        <v>0.27864654279954232</v>
      </c>
      <c r="J44" s="48">
        <f>+IFERROR(J42/J$21,"nm")</f>
        <v>0.25240651610514625</v>
      </c>
      <c r="K44" s="48">
        <f t="shared" ref="K44:O44" si="149">+IFERROR(K42/K$21,"nm")</f>
        <v>0.25240651610514625</v>
      </c>
      <c r="L44" s="48">
        <f t="shared" si="149"/>
        <v>0.25240651610514625</v>
      </c>
      <c r="M44" s="48">
        <f t="shared" si="149"/>
        <v>0.25240651610514625</v>
      </c>
      <c r="N44" s="48">
        <f t="shared" si="149"/>
        <v>0.25240651610514625</v>
      </c>
      <c r="O44" s="48">
        <f t="shared" si="149"/>
        <v>0.25240651610514625</v>
      </c>
    </row>
    <row r="45" spans="1:15" x14ac:dyDescent="0.3">
      <c r="A45" s="9" t="s">
        <v>134</v>
      </c>
      <c r="B45" s="9">
        <f>+Historicals!B156</f>
        <v>208</v>
      </c>
      <c r="C45" s="9">
        <f>+Historicals!C156</f>
        <v>242</v>
      </c>
      <c r="D45" s="9">
        <f>+Historicals!D156</f>
        <v>223</v>
      </c>
      <c r="E45" s="9">
        <f>+Historicals!E156</f>
        <v>196</v>
      </c>
      <c r="F45" s="9">
        <f>+Historicals!F156</f>
        <v>117</v>
      </c>
      <c r="G45" s="9">
        <f>+Historicals!G156</f>
        <v>110</v>
      </c>
      <c r="H45" s="9">
        <f>+Historicals!H156</f>
        <v>98</v>
      </c>
      <c r="I45" s="49">
        <f>+Historicals!I156</f>
        <v>146</v>
      </c>
      <c r="J45" s="49">
        <f>+Historicals!J156</f>
        <v>283</v>
      </c>
      <c r="K45" s="52">
        <f t="shared" ref="K45:O45" si="150">+K21*K47</f>
        <v>309.60200000000003</v>
      </c>
      <c r="L45" s="52">
        <f t="shared" si="150"/>
        <v>339.32379200000003</v>
      </c>
      <c r="M45" s="52">
        <f t="shared" si="150"/>
        <v>372.57752361600006</v>
      </c>
      <c r="N45" s="52">
        <f t="shared" si="150"/>
        <v>409.46269845398416</v>
      </c>
      <c r="O45" s="52">
        <f t="shared" si="150"/>
        <v>450.81843099783646</v>
      </c>
    </row>
    <row r="46" spans="1:15" x14ac:dyDescent="0.3">
      <c r="A46" s="45" t="s">
        <v>128</v>
      </c>
      <c r="B46" s="46" t="str">
        <f t="shared" ref="B46" si="151">+IFERROR(B45/A45-1,"nm")</f>
        <v>nm</v>
      </c>
      <c r="C46" s="46">
        <f t="shared" ref="C46" si="152">+IFERROR(C45/B45-1,"nm")</f>
        <v>0.16346153846153855</v>
      </c>
      <c r="D46" s="46">
        <f t="shared" ref="D46" si="153">+IFERROR(D45/C45-1,"nm")</f>
        <v>-7.8512396694214837E-2</v>
      </c>
      <c r="E46" s="46">
        <f t="shared" ref="E46" si="154">+IFERROR(E45/D45-1,"nm")</f>
        <v>-0.12107623318385652</v>
      </c>
      <c r="F46" s="46">
        <f t="shared" ref="F46" si="155">+IFERROR(F45/E45-1,"nm")</f>
        <v>-0.40306122448979587</v>
      </c>
      <c r="G46" s="46">
        <f t="shared" ref="G46" si="156">+IFERROR(G45/F45-1,"nm")</f>
        <v>-5.9829059829059839E-2</v>
      </c>
      <c r="H46" s="46">
        <f>+IFERROR(H45/G45-1,"nm")</f>
        <v>-0.10909090909090913</v>
      </c>
      <c r="I46" s="48">
        <f>+IFERROR(I45/H45-1,"nm")</f>
        <v>0.48979591836734704</v>
      </c>
      <c r="J46" s="48">
        <f>+IFERROR(J45/I45-1,"nm")</f>
        <v>0.93835616438356162</v>
      </c>
      <c r="K46" s="48">
        <f t="shared" ref="K46:O46" si="157">+IFERROR(K45/J45-1,"nm")</f>
        <v>9.4000000000000083E-2</v>
      </c>
      <c r="L46" s="48">
        <f t="shared" si="157"/>
        <v>9.5999999999999863E-2</v>
      </c>
      <c r="M46" s="48">
        <f t="shared" si="157"/>
        <v>9.8000000000000087E-2</v>
      </c>
      <c r="N46" s="48">
        <f t="shared" si="157"/>
        <v>9.9000000000000199E-2</v>
      </c>
      <c r="O46" s="48">
        <f t="shared" si="157"/>
        <v>0.10099999999999976</v>
      </c>
    </row>
    <row r="47" spans="1:15" x14ac:dyDescent="0.3">
      <c r="A47" s="45" t="s">
        <v>132</v>
      </c>
      <c r="B47" s="46">
        <f t="shared" ref="B47:H47" si="158">+IFERROR(B45/B$21,"nm")</f>
        <v>1.5138282387190683E-2</v>
      </c>
      <c r="C47" s="46">
        <f t="shared" si="158"/>
        <v>1.6391221891086428E-2</v>
      </c>
      <c r="D47" s="46">
        <f t="shared" si="158"/>
        <v>1.4655625657202945E-2</v>
      </c>
      <c r="E47" s="46">
        <f t="shared" si="158"/>
        <v>1.3194210703466847E-2</v>
      </c>
      <c r="F47" s="46">
        <f t="shared" si="158"/>
        <v>7.3575650861526856E-3</v>
      </c>
      <c r="G47" s="46">
        <f t="shared" si="158"/>
        <v>7.5945871306268989E-3</v>
      </c>
      <c r="H47" s="46">
        <f t="shared" si="158"/>
        <v>5.7046393852960009E-3</v>
      </c>
      <c r="I47" s="48">
        <f>+IFERROR(I45/I$21,"nm")</f>
        <v>7.9551027080041418E-3</v>
      </c>
      <c r="J47" s="48">
        <f>+IFERROR(J45/J$21,"nm")</f>
        <v>1.3097001110699742E-2</v>
      </c>
      <c r="K47" s="51">
        <f t="shared" ref="K47:O47" si="159">+J47</f>
        <v>1.3097001110699742E-2</v>
      </c>
      <c r="L47" s="51">
        <f t="shared" si="159"/>
        <v>1.3097001110699742E-2</v>
      </c>
      <c r="M47" s="51">
        <f t="shared" si="159"/>
        <v>1.3097001110699742E-2</v>
      </c>
      <c r="N47" s="51">
        <f t="shared" si="159"/>
        <v>1.3097001110699742E-2</v>
      </c>
      <c r="O47" s="51">
        <f t="shared" si="159"/>
        <v>1.3097001110699742E-2</v>
      </c>
    </row>
    <row r="48" spans="1:15" x14ac:dyDescent="0.3">
      <c r="A48" s="9" t="s">
        <v>140</v>
      </c>
      <c r="B48" s="9">
        <f>+Historicals!B145</f>
        <v>632</v>
      </c>
      <c r="C48" s="9">
        <f>+Historicals!C145</f>
        <v>742</v>
      </c>
      <c r="D48" s="9">
        <f>+Historicals!D145</f>
        <v>819</v>
      </c>
      <c r="E48" s="9">
        <f>+Historicals!E145</f>
        <v>848</v>
      </c>
      <c r="F48" s="9">
        <f>+Historicals!F145</f>
        <v>814</v>
      </c>
      <c r="G48" s="9">
        <f>+Historicals!G145</f>
        <v>645</v>
      </c>
      <c r="H48" s="9">
        <f>+Historicals!H145</f>
        <v>617</v>
      </c>
      <c r="I48" s="49">
        <f>+Historicals!I145</f>
        <v>639</v>
      </c>
      <c r="J48" s="49">
        <f>+Historicals!J145</f>
        <v>794</v>
      </c>
      <c r="K48" s="52">
        <f t="shared" ref="K48:O48" si="160">+K21*K50</f>
        <v>868.63600000000008</v>
      </c>
      <c r="L48" s="52">
        <f t="shared" si="160"/>
        <v>952.02505600000006</v>
      </c>
      <c r="M48" s="52">
        <f t="shared" si="160"/>
        <v>1045.3235114880001</v>
      </c>
      <c r="N48" s="52">
        <f t="shared" si="160"/>
        <v>1148.8105391253123</v>
      </c>
      <c r="O48" s="52">
        <f t="shared" si="160"/>
        <v>1264.8404035769686</v>
      </c>
    </row>
    <row r="49" spans="1:15" x14ac:dyDescent="0.3">
      <c r="A49" s="45" t="s">
        <v>128</v>
      </c>
      <c r="B49" s="46" t="str">
        <f t="shared" ref="B49" si="161">+IFERROR(B48/A48-1,"nm")</f>
        <v>nm</v>
      </c>
      <c r="C49" s="46">
        <f t="shared" ref="C49" si="162">+IFERROR(C48/B48-1,"nm")</f>
        <v>0.17405063291139244</v>
      </c>
      <c r="D49" s="46">
        <f t="shared" ref="D49" si="163">+IFERROR(D48/C48-1,"nm")</f>
        <v>0.10377358490566047</v>
      </c>
      <c r="E49" s="46">
        <f t="shared" ref="E49" si="164">+IFERROR(E48/D48-1,"nm")</f>
        <v>3.5409035409035505E-2</v>
      </c>
      <c r="F49" s="46">
        <f t="shared" ref="F49" si="165">+IFERROR(F48/E48-1,"nm")</f>
        <v>-4.0094339622641528E-2</v>
      </c>
      <c r="G49" s="46">
        <f t="shared" ref="G49" si="166">+IFERROR(G48/F48-1,"nm")</f>
        <v>-0.20761670761670759</v>
      </c>
      <c r="H49" s="46">
        <f t="shared" ref="H49" si="167">+IFERROR(H48/G48-1,"nm")</f>
        <v>-4.3410852713178349E-2</v>
      </c>
      <c r="I49" s="48">
        <f>+IFERROR(I48/H48-1,"nm")</f>
        <v>3.5656401944894611E-2</v>
      </c>
      <c r="J49" s="48">
        <f>+IFERROR(J48/I48-1,"nm")</f>
        <v>0.24256651017214392</v>
      </c>
      <c r="K49" s="48">
        <f t="shared" ref="K49:O49" si="168">+IFERROR(K48/J48-1,"nm")</f>
        <v>9.4000000000000083E-2</v>
      </c>
      <c r="L49" s="48">
        <f t="shared" si="168"/>
        <v>9.5999999999999863E-2</v>
      </c>
      <c r="M49" s="48">
        <f t="shared" si="168"/>
        <v>9.8000000000000087E-2</v>
      </c>
      <c r="N49" s="48">
        <f t="shared" si="168"/>
        <v>9.9000000000000199E-2</v>
      </c>
      <c r="O49" s="48">
        <f t="shared" si="168"/>
        <v>0.10099999999999976</v>
      </c>
    </row>
    <row r="50" spans="1:15" x14ac:dyDescent="0.3">
      <c r="A50" s="45" t="s">
        <v>132</v>
      </c>
      <c r="B50" s="46">
        <f t="shared" ref="B50:H50" si="169">+IFERROR(B48/B$21,"nm")</f>
        <v>4.599708879184862E-2</v>
      </c>
      <c r="C50" s="46">
        <f t="shared" si="169"/>
        <v>5.0257382823083174E-2</v>
      </c>
      <c r="D50" s="46">
        <f t="shared" si="169"/>
        <v>5.3824921135646686E-2</v>
      </c>
      <c r="E50" s="46">
        <f t="shared" si="169"/>
        <v>5.7085156512958597E-2</v>
      </c>
      <c r="F50" s="46">
        <f t="shared" si="169"/>
        <v>5.1188529744686205E-2</v>
      </c>
      <c r="G50" s="46">
        <f t="shared" si="169"/>
        <v>4.4531897265948632E-2</v>
      </c>
      <c r="H50" s="46">
        <f t="shared" si="169"/>
        <v>3.5915943884975841E-2</v>
      </c>
      <c r="I50" s="48">
        <f>+IFERROR(I48/I$21,"nm")</f>
        <v>3.4817196098730456E-2</v>
      </c>
      <c r="J50" s="48">
        <f>+IFERROR(J48/J$21,"nm")</f>
        <v>3.6745649759348388E-2</v>
      </c>
      <c r="K50" s="51">
        <f t="shared" ref="K50:O50" si="170">+J50</f>
        <v>3.6745649759348388E-2</v>
      </c>
      <c r="L50" s="51">
        <f t="shared" si="170"/>
        <v>3.6745649759348388E-2</v>
      </c>
      <c r="M50" s="51">
        <f t="shared" si="170"/>
        <v>3.6745649759348388E-2</v>
      </c>
      <c r="N50" s="51">
        <f t="shared" si="170"/>
        <v>3.6745649759348388E-2</v>
      </c>
      <c r="O50" s="51">
        <f t="shared" si="170"/>
        <v>3.6745649759348388E-2</v>
      </c>
    </row>
    <row r="51" spans="1:15" x14ac:dyDescent="0.3">
      <c r="A51" s="42" t="s">
        <v>101</v>
      </c>
      <c r="B51" s="42"/>
      <c r="C51" s="42"/>
      <c r="D51" s="42"/>
      <c r="E51" s="42"/>
      <c r="F51" s="42"/>
      <c r="G51" s="42"/>
      <c r="H51" s="42"/>
      <c r="I51" s="42"/>
      <c r="J51" s="98"/>
      <c r="K51" s="38"/>
      <c r="L51" s="38"/>
      <c r="M51" s="38"/>
      <c r="N51" s="38"/>
      <c r="O51" s="38"/>
    </row>
    <row r="52" spans="1:15" x14ac:dyDescent="0.3">
      <c r="A52" s="9" t="s">
        <v>135</v>
      </c>
      <c r="B52" s="9">
        <f>+Historicals!B111</f>
        <v>7126</v>
      </c>
      <c r="C52" s="9">
        <f>+Historicals!C111</f>
        <v>7568</v>
      </c>
      <c r="D52" s="9">
        <f>+Historicals!D111</f>
        <v>7970</v>
      </c>
      <c r="E52" s="9">
        <f>+Historicals!E111</f>
        <v>9242</v>
      </c>
      <c r="F52" s="9">
        <f>+Historicals!F111</f>
        <v>9812</v>
      </c>
      <c r="G52" s="9">
        <f>+Historicals!G111</f>
        <v>9347</v>
      </c>
      <c r="H52" s="9">
        <f>+Historicals!H111</f>
        <v>11456</v>
      </c>
      <c r="I52" s="49">
        <f>+Historicals!I111</f>
        <v>12479</v>
      </c>
      <c r="J52" s="49">
        <f>+Historicals!J111</f>
        <v>13418</v>
      </c>
      <c r="K52" s="49">
        <f t="shared" ref="K52:O52" si="171">K54+K58+K62</f>
        <v>14679.291999999999</v>
      </c>
      <c r="L52" s="49">
        <f t="shared" si="171"/>
        <v>16088.504032000003</v>
      </c>
      <c r="M52" s="49">
        <f t="shared" si="171"/>
        <v>17665.177427136005</v>
      </c>
      <c r="N52" s="49">
        <f t="shared" si="171"/>
        <v>19414.029992422471</v>
      </c>
      <c r="O52" s="49">
        <f t="shared" si="171"/>
        <v>21374.847021657137</v>
      </c>
    </row>
    <row r="53" spans="1:15" x14ac:dyDescent="0.3">
      <c r="A53" s="43" t="s">
        <v>128</v>
      </c>
      <c r="B53" s="46" t="str">
        <f t="shared" ref="B53" si="172">+IFERROR(B52/A52-1,"nm")</f>
        <v>nm</v>
      </c>
      <c r="C53" s="46">
        <f t="shared" ref="C53" si="173">+IFERROR(C52/B52-1,"nm")</f>
        <v>6.2026382262138746E-2</v>
      </c>
      <c r="D53" s="46">
        <f t="shared" ref="D53" si="174">+IFERROR(D52/C52-1,"nm")</f>
        <v>5.3118393234672379E-2</v>
      </c>
      <c r="E53" s="46">
        <f t="shared" ref="E53" si="175">+IFERROR(E52/D52-1,"nm")</f>
        <v>0.15959849435382689</v>
      </c>
      <c r="F53" s="46">
        <f t="shared" ref="F53" si="176">+IFERROR(F52/E52-1,"nm")</f>
        <v>6.1674962129409261E-2</v>
      </c>
      <c r="G53" s="46">
        <f t="shared" ref="G53" si="177">+IFERROR(G52/F52-1,"nm")</f>
        <v>-4.7390949857317621E-2</v>
      </c>
      <c r="H53" s="46">
        <f t="shared" ref="H53" si="178">+IFERROR(H52/G52-1,"nm")</f>
        <v>0.22563389322777372</v>
      </c>
      <c r="I53" s="48">
        <f>+IFERROR(I52/H52-1,"nm")</f>
        <v>8.9298184357541999E-2</v>
      </c>
      <c r="J53" s="48">
        <f>+IFERROR(J52/I52-1,"nm")</f>
        <v>7.524641397547871E-2</v>
      </c>
      <c r="K53" s="48">
        <f t="shared" ref="K53:O53" si="179">+IFERROR(K52/J52-1,"nm")</f>
        <v>9.3999999999999861E-2</v>
      </c>
      <c r="L53" s="48">
        <f t="shared" si="179"/>
        <v>9.6000000000000307E-2</v>
      </c>
      <c r="M53" s="48">
        <f t="shared" si="179"/>
        <v>9.8000000000000087E-2</v>
      </c>
      <c r="N53" s="48">
        <f t="shared" si="179"/>
        <v>9.9000000000000199E-2</v>
      </c>
      <c r="O53" s="48">
        <f t="shared" si="179"/>
        <v>0.10099999999999976</v>
      </c>
    </row>
    <row r="54" spans="1:15" x14ac:dyDescent="0.3">
      <c r="A54" s="44" t="s">
        <v>113</v>
      </c>
      <c r="B54" s="3">
        <f>+Historicals!B112</f>
        <v>4703</v>
      </c>
      <c r="C54" s="3">
        <f>+Historicals!C112</f>
        <v>5043</v>
      </c>
      <c r="D54" s="3">
        <f>+Historicals!D112</f>
        <v>5192</v>
      </c>
      <c r="E54" s="3">
        <f>+Historicals!E112</f>
        <v>5875</v>
      </c>
      <c r="F54" s="3">
        <f>+Historicals!F112</f>
        <v>6293</v>
      </c>
      <c r="G54" s="3">
        <f>+Historicals!G112</f>
        <v>5892</v>
      </c>
      <c r="H54" s="3">
        <f>+Historicals!H112</f>
        <v>6970</v>
      </c>
      <c r="I54" s="50">
        <f>+Historicals!I112</f>
        <v>7388</v>
      </c>
      <c r="J54" s="50">
        <f>+Historicals!J112</f>
        <v>8260</v>
      </c>
      <c r="K54" s="50">
        <f t="shared" ref="K54" si="180">+J54*(1+K55)</f>
        <v>9036.44</v>
      </c>
      <c r="L54" s="50">
        <f t="shared" ref="L54" si="181">+K54*(1+L55)</f>
        <v>9903.9382400000013</v>
      </c>
      <c r="M54" s="50">
        <f t="shared" ref="M54" si="182">+L54*(1+M55)</f>
        <v>10874.524187520003</v>
      </c>
      <c r="N54" s="50">
        <f t="shared" ref="N54" si="183">+M54*(1+N55)</f>
        <v>11951.102082084482</v>
      </c>
      <c r="O54" s="50">
        <f t="shared" ref="O54" si="184">+N54*(1+O55)</f>
        <v>13158.163392375014</v>
      </c>
    </row>
    <row r="55" spans="1:15" x14ac:dyDescent="0.3">
      <c r="A55" s="43" t="s">
        <v>128</v>
      </c>
      <c r="B55" s="46" t="str">
        <f t="shared" ref="B55" si="185">+IFERROR(B54/A54-1,"nm")</f>
        <v>nm</v>
      </c>
      <c r="C55" s="46">
        <f t="shared" ref="C55" si="186">+IFERROR(C54/B54-1,"nm")</f>
        <v>7.2294280246651077E-2</v>
      </c>
      <c r="D55" s="46">
        <f t="shared" ref="D55" si="187">+IFERROR(D54/C54-1,"nm")</f>
        <v>2.9545905215149659E-2</v>
      </c>
      <c r="E55" s="46">
        <f t="shared" ref="E55" si="188">+IFERROR(E54/D54-1,"nm")</f>
        <v>0.1315485362095532</v>
      </c>
      <c r="F55" s="46">
        <f t="shared" ref="F55" si="189">+IFERROR(F54/E54-1,"nm")</f>
        <v>7.1148936170212673E-2</v>
      </c>
      <c r="G55" s="46">
        <f t="shared" ref="G55" si="190">+IFERROR(G54/F54-1,"nm")</f>
        <v>-6.3721595423486432E-2</v>
      </c>
      <c r="H55" s="46">
        <f t="shared" ref="H55" si="191">+IFERROR(H54/G54-1,"nm")</f>
        <v>0.18295994568907004</v>
      </c>
      <c r="I55" s="48">
        <f>+IFERROR(I54/H54-1,"nm")</f>
        <v>5.9971305595408975E-2</v>
      </c>
      <c r="J55" s="48">
        <f>+IFERROR(J54/I54-1,"nm")</f>
        <v>0.11802923659989162</v>
      </c>
      <c r="K55" s="48">
        <f t="shared" ref="K55:O55" si="192">K57+K56</f>
        <v>9.4E-2</v>
      </c>
      <c r="L55" s="48">
        <f t="shared" si="192"/>
        <v>9.6000000000000002E-2</v>
      </c>
      <c r="M55" s="48">
        <f t="shared" si="192"/>
        <v>9.8000000000000004E-2</v>
      </c>
      <c r="N55" s="48">
        <f t="shared" si="192"/>
        <v>9.9000000000000005E-2</v>
      </c>
      <c r="O55" s="48">
        <f t="shared" si="192"/>
        <v>0.10099999999999999</v>
      </c>
    </row>
    <row r="56" spans="1:15" x14ac:dyDescent="0.3">
      <c r="A56" s="43" t="s">
        <v>136</v>
      </c>
      <c r="B56" s="46" t="str">
        <f>+Historicals!B184</f>
        <v>nm</v>
      </c>
      <c r="C56" s="46">
        <f>+Historicals!C184</f>
        <v>7.2294280246651077E-2</v>
      </c>
      <c r="D56" s="46">
        <f>+Historicals!D184</f>
        <v>2.9545905215149659E-2</v>
      </c>
      <c r="E56" s="46">
        <f>+Historicals!E184</f>
        <v>0.1315485362095532</v>
      </c>
      <c r="F56" s="46">
        <f>+Historicals!F184</f>
        <v>7.1148936170212673E-2</v>
      </c>
      <c r="G56" s="46">
        <f>+Historicals!G184</f>
        <v>-6.3721595423486432E-2</v>
      </c>
      <c r="H56" s="46">
        <f>+Historicals!H184</f>
        <v>0.18295994568907004</v>
      </c>
      <c r="I56" s="48">
        <f>+Historicals!I184</f>
        <v>5.9971305595408975E-2</v>
      </c>
      <c r="J56" s="48">
        <f>+Historicals!J184</f>
        <v>0.11802923659989162</v>
      </c>
      <c r="K56" s="51">
        <v>9.4E-2</v>
      </c>
      <c r="L56" s="51">
        <v>9.6000000000000002E-2</v>
      </c>
      <c r="M56" s="51">
        <v>9.8000000000000004E-2</v>
      </c>
      <c r="N56" s="51">
        <v>9.9000000000000005E-2</v>
      </c>
      <c r="O56" s="51">
        <v>0.10099999999999999</v>
      </c>
    </row>
    <row r="57" spans="1:15" x14ac:dyDescent="0.3">
      <c r="A57" s="43" t="s">
        <v>137</v>
      </c>
      <c r="B57" s="46" t="str">
        <f t="shared" ref="B57:I57" si="193">+IFERROR(B55-B56,"nm")</f>
        <v>nm</v>
      </c>
      <c r="C57" s="46">
        <f t="shared" si="193"/>
        <v>0</v>
      </c>
      <c r="D57" s="46">
        <f t="shared" si="193"/>
        <v>0</v>
      </c>
      <c r="E57" s="46">
        <f t="shared" si="193"/>
        <v>0</v>
      </c>
      <c r="F57" s="46">
        <f t="shared" si="193"/>
        <v>0</v>
      </c>
      <c r="G57" s="46">
        <f t="shared" si="193"/>
        <v>0</v>
      </c>
      <c r="H57" s="46">
        <f t="shared" si="193"/>
        <v>0</v>
      </c>
      <c r="I57" s="48">
        <f t="shared" si="193"/>
        <v>0</v>
      </c>
      <c r="J57" s="48">
        <f t="shared" ref="J57" si="194">+IFERROR(J55-J56,"nm")</f>
        <v>0</v>
      </c>
      <c r="K57" s="109">
        <f>J57</f>
        <v>0</v>
      </c>
      <c r="L57" s="109">
        <f t="shared" ref="L57:O57" si="195">K57</f>
        <v>0</v>
      </c>
      <c r="M57" s="109">
        <f t="shared" si="195"/>
        <v>0</v>
      </c>
      <c r="N57" s="109">
        <f t="shared" si="195"/>
        <v>0</v>
      </c>
      <c r="O57" s="109">
        <f t="shared" si="195"/>
        <v>0</v>
      </c>
    </row>
    <row r="58" spans="1:15" x14ac:dyDescent="0.3">
      <c r="A58" s="44" t="s">
        <v>114</v>
      </c>
      <c r="B58" s="3">
        <f>+Historicals!B113</f>
        <v>2051</v>
      </c>
      <c r="C58" s="3">
        <f>+Historicals!C113</f>
        <v>2149</v>
      </c>
      <c r="D58" s="3">
        <f>+Historicals!D113</f>
        <v>2395</v>
      </c>
      <c r="E58" s="3">
        <f>+Historicals!E113</f>
        <v>2940</v>
      </c>
      <c r="F58" s="3">
        <f>+Historicals!F113</f>
        <v>3087</v>
      </c>
      <c r="G58" s="3">
        <f>+Historicals!G113</f>
        <v>3053</v>
      </c>
      <c r="H58" s="3">
        <f>+Historicals!H113</f>
        <v>3996</v>
      </c>
      <c r="I58" s="50">
        <f>+Historicals!I113</f>
        <v>4527</v>
      </c>
      <c r="J58" s="50">
        <f>+Historicals!J113</f>
        <v>4566</v>
      </c>
      <c r="K58" s="50">
        <f t="shared" ref="K58" si="196">+J58*(1+K59)</f>
        <v>4995.2040000000006</v>
      </c>
      <c r="L58" s="50">
        <f t="shared" ref="L58" si="197">+K58*(1+L59)</f>
        <v>5474.7435840000007</v>
      </c>
      <c r="M58" s="50">
        <f t="shared" ref="M58" si="198">+L58*(1+M59)</f>
        <v>6011.2684552320015</v>
      </c>
      <c r="N58" s="50">
        <f t="shared" ref="N58" si="199">+M58*(1+N59)</f>
        <v>6606.3840322999695</v>
      </c>
      <c r="O58" s="50">
        <f t="shared" ref="O58" si="200">+N58*(1+O59)</f>
        <v>7273.6288195622665</v>
      </c>
    </row>
    <row r="59" spans="1:15" x14ac:dyDescent="0.3">
      <c r="A59" s="43" t="s">
        <v>128</v>
      </c>
      <c r="B59" s="46" t="str">
        <f t="shared" ref="B59" si="201">+IFERROR(B58/A58-1,"nm")</f>
        <v>nm</v>
      </c>
      <c r="C59" s="46">
        <f t="shared" ref="C59" si="202">+IFERROR(C58/B58-1,"nm")</f>
        <v>4.7781569965870352E-2</v>
      </c>
      <c r="D59" s="46">
        <f t="shared" ref="D59" si="203">+IFERROR(D58/C58-1,"nm")</f>
        <v>0.11447184737087013</v>
      </c>
      <c r="E59" s="46">
        <f t="shared" ref="E59" si="204">+IFERROR(E58/D58-1,"nm")</f>
        <v>0.22755741127348639</v>
      </c>
      <c r="F59" s="46">
        <f t="shared" ref="F59" si="205">+IFERROR(F58/E58-1,"nm")</f>
        <v>5.0000000000000044E-2</v>
      </c>
      <c r="G59" s="46">
        <f t="shared" ref="G59" si="206">+IFERROR(G58/F58-1,"nm")</f>
        <v>-1.1013929381276322E-2</v>
      </c>
      <c r="H59" s="46">
        <f t="shared" ref="H59" si="207">+IFERROR(H58/G58-1,"nm")</f>
        <v>0.30887651490337364</v>
      </c>
      <c r="I59" s="48">
        <f>+IFERROR(I58/H58-1,"nm")</f>
        <v>0.13288288288288297</v>
      </c>
      <c r="J59" s="48">
        <f>+IFERROR(J58/I58-1,"nm")</f>
        <v>8.6149768058316756E-3</v>
      </c>
      <c r="K59" s="48">
        <f t="shared" ref="K59:O59" si="208">K61+K60</f>
        <v>9.4E-2</v>
      </c>
      <c r="L59" s="48">
        <f t="shared" si="208"/>
        <v>9.6000000000000002E-2</v>
      </c>
      <c r="M59" s="48">
        <f t="shared" si="208"/>
        <v>9.8000000000000004E-2</v>
      </c>
      <c r="N59" s="48">
        <f t="shared" si="208"/>
        <v>9.9000000000000005E-2</v>
      </c>
      <c r="O59" s="48">
        <f t="shared" si="208"/>
        <v>0.10099999999999999</v>
      </c>
    </row>
    <row r="60" spans="1:15" x14ac:dyDescent="0.3">
      <c r="A60" s="43" t="s">
        <v>136</v>
      </c>
      <c r="B60" s="46" t="str">
        <f>+Historicals!B185</f>
        <v>nm</v>
      </c>
      <c r="C60" s="46">
        <f>+Historicals!C185</f>
        <v>4.7781569965870352E-2</v>
      </c>
      <c r="D60" s="46">
        <f>+Historicals!D185</f>
        <v>0.11447184737087013</v>
      </c>
      <c r="E60" s="46">
        <f>+Historicals!E185</f>
        <v>0.22755741127348639</v>
      </c>
      <c r="F60" s="46">
        <f>+Historicals!F185</f>
        <v>5.0000000000000044E-2</v>
      </c>
      <c r="G60" s="46">
        <f>+Historicals!G185</f>
        <v>-1.1013929381276322E-2</v>
      </c>
      <c r="H60" s="46">
        <f>+Historicals!H185</f>
        <v>0.30887651490337364</v>
      </c>
      <c r="I60" s="48">
        <f>+Historicals!I185</f>
        <v>0.13288288288288297</v>
      </c>
      <c r="J60" s="48">
        <f>+Historicals!J185</f>
        <v>8.6149768058316756E-3</v>
      </c>
      <c r="K60" s="51">
        <v>9.4E-2</v>
      </c>
      <c r="L60" s="51">
        <v>9.6000000000000002E-2</v>
      </c>
      <c r="M60" s="51">
        <v>9.8000000000000004E-2</v>
      </c>
      <c r="N60" s="51">
        <v>9.9000000000000005E-2</v>
      </c>
      <c r="O60" s="51">
        <v>0.10099999999999999</v>
      </c>
    </row>
    <row r="61" spans="1:15" x14ac:dyDescent="0.3">
      <c r="A61" s="43" t="s">
        <v>137</v>
      </c>
      <c r="B61" s="46" t="str">
        <f t="shared" ref="B61:H61" si="209">+IFERROR(B59-B60,"nm")</f>
        <v>nm</v>
      </c>
      <c r="C61" s="46">
        <f t="shared" si="209"/>
        <v>0</v>
      </c>
      <c r="D61" s="46">
        <f t="shared" si="209"/>
        <v>0</v>
      </c>
      <c r="E61" s="46">
        <f t="shared" si="209"/>
        <v>0</v>
      </c>
      <c r="F61" s="46">
        <f t="shared" si="209"/>
        <v>0</v>
      </c>
      <c r="G61" s="46">
        <f t="shared" si="209"/>
        <v>0</v>
      </c>
      <c r="H61" s="46">
        <f t="shared" si="209"/>
        <v>0</v>
      </c>
      <c r="I61" s="48">
        <f>+IFERROR(I59-I60,"nm")</f>
        <v>0</v>
      </c>
      <c r="J61" s="48">
        <f>+IFERROR(J59-J60,"nm")</f>
        <v>0</v>
      </c>
      <c r="K61" s="109">
        <f>J61</f>
        <v>0</v>
      </c>
      <c r="L61" s="109">
        <f t="shared" ref="L61:O61" si="210">K61</f>
        <v>0</v>
      </c>
      <c r="M61" s="109">
        <f t="shared" si="210"/>
        <v>0</v>
      </c>
      <c r="N61" s="109">
        <f t="shared" si="210"/>
        <v>0</v>
      </c>
      <c r="O61" s="109">
        <f t="shared" si="210"/>
        <v>0</v>
      </c>
    </row>
    <row r="62" spans="1:15" x14ac:dyDescent="0.3">
      <c r="A62" s="44" t="s">
        <v>115</v>
      </c>
      <c r="B62" s="3">
        <f>+Historicals!B114</f>
        <v>372</v>
      </c>
      <c r="C62" s="3">
        <f>+Historicals!C114</f>
        <v>376</v>
      </c>
      <c r="D62" s="3">
        <f>+Historicals!D114</f>
        <v>383</v>
      </c>
      <c r="E62" s="3">
        <f>+Historicals!E114</f>
        <v>427</v>
      </c>
      <c r="F62" s="3">
        <f>+Historicals!F114</f>
        <v>432</v>
      </c>
      <c r="G62" s="3">
        <f>+Historicals!G114</f>
        <v>402</v>
      </c>
      <c r="H62" s="3">
        <f>+Historicals!H114</f>
        <v>490</v>
      </c>
      <c r="I62" s="50">
        <f>+Historicals!I114</f>
        <v>564</v>
      </c>
      <c r="J62" s="50">
        <f>+Historicals!J114</f>
        <v>592</v>
      </c>
      <c r="K62" s="50">
        <f t="shared" ref="K62" si="211">+J62*(1+K63)</f>
        <v>647.64800000000002</v>
      </c>
      <c r="L62" s="50">
        <f t="shared" ref="L62" si="212">+K62*(1+L63)</f>
        <v>709.82220800000005</v>
      </c>
      <c r="M62" s="50">
        <f t="shared" ref="M62" si="213">+L62*(1+M63)</f>
        <v>779.38478438400011</v>
      </c>
      <c r="N62" s="50">
        <f t="shared" ref="N62:O62" si="214">+M62*(1+N63)</f>
        <v>856.54387803801615</v>
      </c>
      <c r="O62" s="50">
        <f t="shared" si="214"/>
        <v>943.05480971985571</v>
      </c>
    </row>
    <row r="63" spans="1:15" x14ac:dyDescent="0.3">
      <c r="A63" s="43" t="s">
        <v>128</v>
      </c>
      <c r="B63" s="46" t="str">
        <f t="shared" ref="B63" si="215">+IFERROR(B62/A62-1,"nm")</f>
        <v>nm</v>
      </c>
      <c r="C63" s="46">
        <f t="shared" ref="C63" si="216">+IFERROR(C62/B62-1,"nm")</f>
        <v>1.0752688172043001E-2</v>
      </c>
      <c r="D63" s="46">
        <f t="shared" ref="D63" si="217">+IFERROR(D62/C62-1,"nm")</f>
        <v>1.8617021276595702E-2</v>
      </c>
      <c r="E63" s="46">
        <f t="shared" ref="E63" si="218">+IFERROR(E62/D62-1,"nm")</f>
        <v>0.11488250652741505</v>
      </c>
      <c r="F63" s="46">
        <f t="shared" ref="F63" si="219">+IFERROR(F62/E62-1,"nm")</f>
        <v>1.1709601873536313E-2</v>
      </c>
      <c r="G63" s="46">
        <f t="shared" ref="G63" si="220">+IFERROR(G62/F62-1,"nm")</f>
        <v>-6.944444444444442E-2</v>
      </c>
      <c r="H63" s="46">
        <f t="shared" ref="H63" si="221">+IFERROR(H62/G62-1,"nm")</f>
        <v>0.21890547263681581</v>
      </c>
      <c r="I63" s="48">
        <f>+IFERROR(I62/H62-1,"nm")</f>
        <v>0.15102040816326534</v>
      </c>
      <c r="J63" s="48">
        <f>+IFERROR(J62/I62-1,"nm")</f>
        <v>4.9645390070921946E-2</v>
      </c>
      <c r="K63" s="48">
        <f t="shared" ref="K63:O63" si="222">K65+K64</f>
        <v>9.4E-2</v>
      </c>
      <c r="L63" s="48">
        <f t="shared" si="222"/>
        <v>9.6000000000000002E-2</v>
      </c>
      <c r="M63" s="48">
        <f t="shared" si="222"/>
        <v>9.8000000000000004E-2</v>
      </c>
      <c r="N63" s="48">
        <f t="shared" si="222"/>
        <v>9.9000000000000005E-2</v>
      </c>
      <c r="O63" s="48">
        <f t="shared" si="222"/>
        <v>0.10099999999999999</v>
      </c>
    </row>
    <row r="64" spans="1:15" x14ac:dyDescent="0.3">
      <c r="A64" s="43" t="s">
        <v>136</v>
      </c>
      <c r="B64" s="46" t="str">
        <f>+Historicals!B186</f>
        <v>nm</v>
      </c>
      <c r="C64" s="46">
        <f>+Historicals!C186</f>
        <v>1.0752688172043001E-2</v>
      </c>
      <c r="D64" s="46">
        <f>+Historicals!D186</f>
        <v>1.8617021276595702E-2</v>
      </c>
      <c r="E64" s="46">
        <f>+Historicals!E186</f>
        <v>0.11488250652741505</v>
      </c>
      <c r="F64" s="46">
        <f>+Historicals!F186</f>
        <v>1.1709601873536313E-2</v>
      </c>
      <c r="G64" s="46">
        <f>+Historicals!G186</f>
        <v>-6.944444444444442E-2</v>
      </c>
      <c r="H64" s="46">
        <f>+Historicals!H186</f>
        <v>0.21890547263681581</v>
      </c>
      <c r="I64" s="48">
        <f>+Historicals!I186</f>
        <v>0.15102040816326534</v>
      </c>
      <c r="J64" s="48">
        <f>+Historicals!J186</f>
        <v>4.9645390070921946E-2</v>
      </c>
      <c r="K64" s="51">
        <v>9.4E-2</v>
      </c>
      <c r="L64" s="51">
        <v>9.6000000000000002E-2</v>
      </c>
      <c r="M64" s="51">
        <v>9.8000000000000004E-2</v>
      </c>
      <c r="N64" s="51">
        <v>9.9000000000000005E-2</v>
      </c>
      <c r="O64" s="51">
        <v>0.10099999999999999</v>
      </c>
    </row>
    <row r="65" spans="1:15" x14ac:dyDescent="0.3">
      <c r="A65" s="43" t="s">
        <v>137</v>
      </c>
      <c r="B65" s="46" t="str">
        <f t="shared" ref="B65:H65" si="223">+IFERROR(B63-B64,"nm")</f>
        <v>nm</v>
      </c>
      <c r="C65" s="46">
        <f t="shared" si="223"/>
        <v>0</v>
      </c>
      <c r="D65" s="46">
        <f t="shared" si="223"/>
        <v>0</v>
      </c>
      <c r="E65" s="46">
        <f t="shared" si="223"/>
        <v>0</v>
      </c>
      <c r="F65" s="46">
        <f t="shared" si="223"/>
        <v>0</v>
      </c>
      <c r="G65" s="46">
        <f t="shared" si="223"/>
        <v>0</v>
      </c>
      <c r="H65" s="46">
        <f t="shared" si="223"/>
        <v>0</v>
      </c>
      <c r="I65" s="48">
        <f>+IFERROR(I63-I64,"nm")</f>
        <v>0</v>
      </c>
      <c r="J65" s="48">
        <f>+IFERROR(J63-J64,"nm")</f>
        <v>0</v>
      </c>
      <c r="K65" s="109">
        <f>J65</f>
        <v>0</v>
      </c>
      <c r="L65" s="109">
        <f t="shared" ref="L65:O65" si="224">K65</f>
        <v>0</v>
      </c>
      <c r="M65" s="109">
        <f t="shared" si="224"/>
        <v>0</v>
      </c>
      <c r="N65" s="109">
        <f t="shared" si="224"/>
        <v>0</v>
      </c>
      <c r="O65" s="109">
        <f t="shared" si="224"/>
        <v>0</v>
      </c>
    </row>
    <row r="66" spans="1:15" x14ac:dyDescent="0.3">
      <c r="A66" s="9" t="s">
        <v>129</v>
      </c>
      <c r="B66" s="47">
        <f t="shared" ref="B66:H66" si="225">+B73+B69</f>
        <v>1611</v>
      </c>
      <c r="C66" s="47">
        <f t="shared" si="225"/>
        <v>1871</v>
      </c>
      <c r="D66" s="47">
        <f t="shared" si="225"/>
        <v>1611</v>
      </c>
      <c r="E66" s="47">
        <f t="shared" si="225"/>
        <v>1703</v>
      </c>
      <c r="F66" s="47">
        <f t="shared" si="225"/>
        <v>2106</v>
      </c>
      <c r="G66" s="47">
        <f t="shared" si="225"/>
        <v>1673</v>
      </c>
      <c r="H66" s="47">
        <f t="shared" si="225"/>
        <v>2571</v>
      </c>
      <c r="I66" s="52">
        <f>+I73+I69</f>
        <v>3427</v>
      </c>
      <c r="J66" s="52">
        <f>+J73+J69</f>
        <v>3651</v>
      </c>
      <c r="K66" s="52">
        <f t="shared" ref="K66:O66" si="226">+K52*K68</f>
        <v>3994.194</v>
      </c>
      <c r="L66" s="52">
        <f t="shared" si="226"/>
        <v>4377.6366240000007</v>
      </c>
      <c r="M66" s="52">
        <f t="shared" si="226"/>
        <v>4806.6450131520014</v>
      </c>
      <c r="N66" s="52">
        <f t="shared" si="226"/>
        <v>5282.5028694540497</v>
      </c>
      <c r="O66" s="52">
        <f t="shared" si="226"/>
        <v>5816.0356592689077</v>
      </c>
    </row>
    <row r="67" spans="1:15" x14ac:dyDescent="0.3">
      <c r="A67" s="45" t="s">
        <v>128</v>
      </c>
      <c r="B67" s="46" t="str">
        <f t="shared" ref="B67" si="227">+IFERROR(B66/A66-1,"nm")</f>
        <v>nm</v>
      </c>
      <c r="C67" s="46">
        <f t="shared" ref="C67" si="228">+IFERROR(C66/B66-1,"nm")</f>
        <v>0.16139044072004971</v>
      </c>
      <c r="D67" s="46">
        <f t="shared" ref="D67" si="229">+IFERROR(D66/C66-1,"nm")</f>
        <v>-0.13896312132549438</v>
      </c>
      <c r="E67" s="46">
        <f t="shared" ref="E67" si="230">+IFERROR(E66/D66-1,"nm")</f>
        <v>5.7107386716325204E-2</v>
      </c>
      <c r="F67" s="46">
        <f t="shared" ref="F67" si="231">+IFERROR(F66/E66-1,"nm")</f>
        <v>0.23664122137404586</v>
      </c>
      <c r="G67" s="46">
        <f t="shared" ref="G67" si="232">+IFERROR(G66/F66-1,"nm")</f>
        <v>-0.20560303893637222</v>
      </c>
      <c r="H67" s="46">
        <f t="shared" ref="H67" si="233">+IFERROR(H66/G66-1,"nm")</f>
        <v>0.53676031081888831</v>
      </c>
      <c r="I67" s="48">
        <f>+IFERROR(I66/H66-1,"nm")</f>
        <v>0.33294437961882539</v>
      </c>
      <c r="J67" s="48">
        <f>+IFERROR(J66/I66-1,"nm")</f>
        <v>6.5363291508608201E-2</v>
      </c>
      <c r="K67" s="48">
        <f t="shared" ref="K67:O67" si="234">+IFERROR(K66/J66-1,"nm")</f>
        <v>9.4000000000000083E-2</v>
      </c>
      <c r="L67" s="48">
        <f t="shared" si="234"/>
        <v>9.6000000000000085E-2</v>
      </c>
      <c r="M67" s="48">
        <f t="shared" si="234"/>
        <v>9.8000000000000087E-2</v>
      </c>
      <c r="N67" s="48">
        <f t="shared" si="234"/>
        <v>9.8999999999999977E-2</v>
      </c>
      <c r="O67" s="48">
        <f t="shared" si="234"/>
        <v>0.10099999999999976</v>
      </c>
    </row>
    <row r="68" spans="1:15" x14ac:dyDescent="0.3">
      <c r="A68" s="45" t="s">
        <v>130</v>
      </c>
      <c r="B68" s="46">
        <f>+IFERROR(B66/B$52,"nm")</f>
        <v>0.22607353353915241</v>
      </c>
      <c r="C68" s="46">
        <f t="shared" ref="C68:I68" si="235">+IFERROR(C66/C$52,"nm")</f>
        <v>0.24722515856236787</v>
      </c>
      <c r="D68" s="46">
        <f t="shared" si="235"/>
        <v>0.20213299874529486</v>
      </c>
      <c r="E68" s="46">
        <f t="shared" si="235"/>
        <v>0.18426747457260334</v>
      </c>
      <c r="F68" s="46">
        <f t="shared" si="235"/>
        <v>0.21463514064410924</v>
      </c>
      <c r="G68" s="46">
        <f t="shared" si="235"/>
        <v>0.17898791055953783</v>
      </c>
      <c r="H68" s="46">
        <f t="shared" si="235"/>
        <v>0.22442388268156424</v>
      </c>
      <c r="I68" s="48">
        <f t="shared" si="235"/>
        <v>0.27462136389133746</v>
      </c>
      <c r="J68" s="48">
        <f t="shared" ref="J68" si="236">+IFERROR(J66/J$52,"nm")</f>
        <v>0.27209718288865703</v>
      </c>
      <c r="K68" s="51">
        <f t="shared" ref="K68" si="237">+J68</f>
        <v>0.27209718288865703</v>
      </c>
      <c r="L68" s="51">
        <f t="shared" ref="L68" si="238">+K68</f>
        <v>0.27209718288865703</v>
      </c>
      <c r="M68" s="51">
        <f t="shared" ref="M68" si="239">+L68</f>
        <v>0.27209718288865703</v>
      </c>
      <c r="N68" s="51">
        <f t="shared" ref="N68:O68" si="240">+M68</f>
        <v>0.27209718288865703</v>
      </c>
      <c r="O68" s="51">
        <f t="shared" si="240"/>
        <v>0.27209718288865703</v>
      </c>
    </row>
    <row r="69" spans="1:15" x14ac:dyDescent="0.3">
      <c r="A69" s="9" t="s">
        <v>131</v>
      </c>
      <c r="B69" s="9">
        <f>+Historicals!B168</f>
        <v>87</v>
      </c>
      <c r="C69" s="9">
        <f>+Historicals!C168</f>
        <v>84</v>
      </c>
      <c r="D69" s="9">
        <f>+Historicals!D168</f>
        <v>104</v>
      </c>
      <c r="E69" s="9">
        <f>+Historicals!E168</f>
        <v>116</v>
      </c>
      <c r="F69" s="9">
        <f>+Historicals!F168</f>
        <v>111</v>
      </c>
      <c r="G69" s="9">
        <f>+Historicals!G168</f>
        <v>132</v>
      </c>
      <c r="H69" s="9">
        <f>+Historicals!H168</f>
        <v>136</v>
      </c>
      <c r="I69" s="49">
        <f>+Historicals!I168</f>
        <v>134</v>
      </c>
      <c r="J69" s="49">
        <f>+Historicals!J168</f>
        <v>120</v>
      </c>
      <c r="K69" s="52">
        <f t="shared" ref="K69:O69" si="241">+K72*K79</f>
        <v>131.27999999999997</v>
      </c>
      <c r="L69" s="52">
        <f t="shared" si="241"/>
        <v>143.88288000000003</v>
      </c>
      <c r="M69" s="52">
        <f t="shared" si="241"/>
        <v>157.98340224000003</v>
      </c>
      <c r="N69" s="52">
        <f t="shared" si="241"/>
        <v>173.62375906176007</v>
      </c>
      <c r="O69" s="52">
        <f t="shared" si="241"/>
        <v>191.15975872699778</v>
      </c>
    </row>
    <row r="70" spans="1:15" x14ac:dyDescent="0.3">
      <c r="A70" s="45" t="s">
        <v>128</v>
      </c>
      <c r="B70" s="46" t="str">
        <f t="shared" ref="B70" si="242">+IFERROR(B69/A69-1,"nm")</f>
        <v>nm</v>
      </c>
      <c r="C70" s="46">
        <f t="shared" ref="C70" si="243">+IFERROR(C69/B69-1,"nm")</f>
        <v>-3.4482758620689613E-2</v>
      </c>
      <c r="D70" s="46">
        <f t="shared" ref="D70" si="244">+IFERROR(D69/C69-1,"nm")</f>
        <v>0.23809523809523814</v>
      </c>
      <c r="E70" s="46">
        <f t="shared" ref="E70" si="245">+IFERROR(E69/D69-1,"nm")</f>
        <v>0.11538461538461542</v>
      </c>
      <c r="F70" s="46">
        <f t="shared" ref="F70" si="246">+IFERROR(F69/E69-1,"nm")</f>
        <v>-4.31034482758621E-2</v>
      </c>
      <c r="G70" s="46">
        <f t="shared" ref="G70" si="247">+IFERROR(G69/F69-1,"nm")</f>
        <v>0.18918918918918926</v>
      </c>
      <c r="H70" s="46">
        <f t="shared" ref="H70" si="248">+IFERROR(H69/G69-1,"nm")</f>
        <v>3.0303030303030276E-2</v>
      </c>
      <c r="I70" s="48">
        <f t="shared" ref="I70:J70" si="249">+IFERROR(I69/H69-1,"nm")</f>
        <v>-1.4705882352941124E-2</v>
      </c>
      <c r="J70" s="48">
        <f t="shared" si="249"/>
        <v>-0.10447761194029848</v>
      </c>
      <c r="K70" s="48">
        <f t="shared" ref="K70" si="250">+IFERROR(K69/J69-1,"nm")</f>
        <v>9.3999999999999861E-2</v>
      </c>
      <c r="L70" s="48">
        <f t="shared" ref="L70" si="251">+IFERROR(L69/K69-1,"nm")</f>
        <v>9.6000000000000529E-2</v>
      </c>
      <c r="M70" s="48">
        <f t="shared" ref="M70" si="252">+IFERROR(M69/L69-1,"nm")</f>
        <v>9.8000000000000087E-2</v>
      </c>
      <c r="N70" s="48">
        <f t="shared" ref="N70:O70" si="253">+IFERROR(N69/M69-1,"nm")</f>
        <v>9.9000000000000199E-2</v>
      </c>
      <c r="O70" s="48">
        <f t="shared" si="253"/>
        <v>0.10099999999999976</v>
      </c>
    </row>
    <row r="71" spans="1:15" x14ac:dyDescent="0.3">
      <c r="A71" s="45" t="s">
        <v>132</v>
      </c>
      <c r="B71" s="46">
        <f>+IFERROR(B69/B$52,"nm")</f>
        <v>1.2208812798203761E-2</v>
      </c>
      <c r="C71" s="46">
        <f t="shared" ref="C71:O71" si="254">+IFERROR(C69/C$52,"nm")</f>
        <v>1.1099365750528542E-2</v>
      </c>
      <c r="D71" s="46">
        <f t="shared" si="254"/>
        <v>1.3048933500627352E-2</v>
      </c>
      <c r="E71" s="46">
        <f t="shared" si="254"/>
        <v>1.2551395801774508E-2</v>
      </c>
      <c r="F71" s="46">
        <f t="shared" si="254"/>
        <v>1.1312678353037097E-2</v>
      </c>
      <c r="G71" s="46">
        <f t="shared" si="254"/>
        <v>1.4122178239007167E-2</v>
      </c>
      <c r="H71" s="46">
        <f t="shared" si="254"/>
        <v>1.1871508379888268E-2</v>
      </c>
      <c r="I71" s="48">
        <f t="shared" si="254"/>
        <v>1.0738039907043834E-2</v>
      </c>
      <c r="J71" s="48">
        <f t="shared" ref="J71" si="255">+IFERROR(J69/J$52,"nm")</f>
        <v>8.9432106126099264E-3</v>
      </c>
      <c r="K71" s="48">
        <f t="shared" si="254"/>
        <v>8.9432106126099246E-3</v>
      </c>
      <c r="L71" s="48">
        <f t="shared" si="254"/>
        <v>8.9432106126099281E-3</v>
      </c>
      <c r="M71" s="48">
        <f t="shared" si="254"/>
        <v>8.9432106126099264E-3</v>
      </c>
      <c r="N71" s="48">
        <f t="shared" si="254"/>
        <v>8.9432106126099281E-3</v>
      </c>
      <c r="O71" s="48">
        <f t="shared" si="254"/>
        <v>8.9432106126099264E-3</v>
      </c>
    </row>
    <row r="72" spans="1:15" x14ac:dyDescent="0.3">
      <c r="A72" s="45" t="s">
        <v>139</v>
      </c>
      <c r="B72" s="46">
        <f t="shared" ref="B72:I72" si="256">+IFERROR(B69/B79,"nm")</f>
        <v>0.1746987951807229</v>
      </c>
      <c r="C72" s="46">
        <f t="shared" si="256"/>
        <v>0.13145539906103287</v>
      </c>
      <c r="D72" s="46">
        <f t="shared" si="256"/>
        <v>0.1466854724964739</v>
      </c>
      <c r="E72" s="46">
        <f t="shared" si="256"/>
        <v>0.13663133097762073</v>
      </c>
      <c r="F72" s="46">
        <f t="shared" si="256"/>
        <v>0.11948331539289558</v>
      </c>
      <c r="G72" s="46">
        <f t="shared" si="256"/>
        <v>0.14915254237288136</v>
      </c>
      <c r="H72" s="46">
        <f t="shared" si="256"/>
        <v>0.1384928716904277</v>
      </c>
      <c r="I72" s="48">
        <f t="shared" si="256"/>
        <v>0.14565217391304347</v>
      </c>
      <c r="J72" s="48">
        <f t="shared" ref="J72" si="257">+IFERROR(J69/J79,"nm")</f>
        <v>0.11892963330029732</v>
      </c>
      <c r="K72" s="51">
        <f t="shared" ref="K72" si="258">+J72</f>
        <v>0.11892963330029732</v>
      </c>
      <c r="L72" s="51">
        <f t="shared" ref="L72" si="259">+K72</f>
        <v>0.11892963330029732</v>
      </c>
      <c r="M72" s="51">
        <f t="shared" ref="M72" si="260">+L72</f>
        <v>0.11892963330029732</v>
      </c>
      <c r="N72" s="51">
        <f t="shared" ref="N72:O72" si="261">+M72</f>
        <v>0.11892963330029732</v>
      </c>
      <c r="O72" s="51">
        <f t="shared" si="261"/>
        <v>0.11892963330029732</v>
      </c>
    </row>
    <row r="73" spans="1:15" x14ac:dyDescent="0.3">
      <c r="A73" s="9" t="s">
        <v>133</v>
      </c>
      <c r="B73" s="9">
        <f>Historicals!B135</f>
        <v>1524</v>
      </c>
      <c r="C73" s="9">
        <f>Historicals!C135</f>
        <v>1787</v>
      </c>
      <c r="D73" s="9">
        <f>Historicals!D135</f>
        <v>1507</v>
      </c>
      <c r="E73" s="9">
        <f>Historicals!E135</f>
        <v>1587</v>
      </c>
      <c r="F73" s="9">
        <f>Historicals!F135</f>
        <v>1995</v>
      </c>
      <c r="G73" s="9">
        <f>Historicals!G135</f>
        <v>1541</v>
      </c>
      <c r="H73" s="9">
        <f>Historicals!H135</f>
        <v>2435</v>
      </c>
      <c r="I73" s="49">
        <f>Historicals!I135</f>
        <v>3293</v>
      </c>
      <c r="J73" s="49">
        <f>Historicals!J135</f>
        <v>3531</v>
      </c>
      <c r="K73" s="49">
        <f t="shared" ref="K73:O73" si="262">+K66-K69</f>
        <v>3862.9139999999998</v>
      </c>
      <c r="L73" s="49">
        <f t="shared" si="262"/>
        <v>4233.7537440000006</v>
      </c>
      <c r="M73" s="49">
        <f t="shared" si="262"/>
        <v>4648.6616109120014</v>
      </c>
      <c r="N73" s="49">
        <f t="shared" si="262"/>
        <v>5108.8791103922895</v>
      </c>
      <c r="O73" s="49">
        <f t="shared" si="262"/>
        <v>5624.8759005419097</v>
      </c>
    </row>
    <row r="74" spans="1:15" x14ac:dyDescent="0.3">
      <c r="A74" s="45" t="s">
        <v>128</v>
      </c>
      <c r="B74" s="46" t="str">
        <f t="shared" ref="B74" si="263">+IFERROR(B73/A73-1,"nm")</f>
        <v>nm</v>
      </c>
      <c r="C74" s="46">
        <f t="shared" ref="C74" si="264">+IFERROR(C73/B73-1,"nm")</f>
        <v>0.17257217847769035</v>
      </c>
      <c r="D74" s="46">
        <f t="shared" ref="D74" si="265">+IFERROR(D73/C73-1,"nm")</f>
        <v>-0.15668718522663683</v>
      </c>
      <c r="E74" s="46">
        <f t="shared" ref="E74" si="266">+IFERROR(E73/D73-1,"nm")</f>
        <v>5.3085600530855981E-2</v>
      </c>
      <c r="F74" s="46">
        <f t="shared" ref="F74" si="267">+IFERROR(F73/E73-1,"nm")</f>
        <v>0.25708884688090738</v>
      </c>
      <c r="G74" s="46">
        <f t="shared" ref="G74" si="268">+IFERROR(G73/F73-1,"nm")</f>
        <v>-0.22756892230576442</v>
      </c>
      <c r="H74" s="46">
        <f t="shared" ref="H74" si="269">+IFERROR(H73/G73-1,"nm")</f>
        <v>0.58014276443867629</v>
      </c>
      <c r="I74" s="48">
        <f t="shared" ref="I74:J74" si="270">+IFERROR(I73/H73-1,"nm")</f>
        <v>0.3523613963039014</v>
      </c>
      <c r="J74" s="48">
        <f t="shared" si="270"/>
        <v>7.227452171272386E-2</v>
      </c>
      <c r="K74" s="48">
        <f t="shared" ref="K74" si="271">+IFERROR(K73/J73-1,"nm")</f>
        <v>9.3999999999999861E-2</v>
      </c>
      <c r="L74" s="48">
        <f t="shared" ref="L74" si="272">+IFERROR(L73/K73-1,"nm")</f>
        <v>9.6000000000000307E-2</v>
      </c>
      <c r="M74" s="48">
        <f t="shared" ref="M74" si="273">+IFERROR(M73/L73-1,"nm")</f>
        <v>9.8000000000000087E-2</v>
      </c>
      <c r="N74" s="48">
        <f t="shared" ref="N74:O74" si="274">+IFERROR(N73/M73-1,"nm")</f>
        <v>9.8999999999999977E-2</v>
      </c>
      <c r="O74" s="48">
        <f t="shared" si="274"/>
        <v>0.10099999999999976</v>
      </c>
    </row>
    <row r="75" spans="1:15" x14ac:dyDescent="0.3">
      <c r="A75" s="45" t="s">
        <v>130</v>
      </c>
      <c r="B75" s="46">
        <f>+IFERROR(B73/B$52,"nm")</f>
        <v>0.21386472074094864</v>
      </c>
      <c r="C75" s="46">
        <f t="shared" ref="C75:O75" si="275">+IFERROR(C73/C$52,"nm")</f>
        <v>0.23612579281183932</v>
      </c>
      <c r="D75" s="46">
        <f t="shared" si="275"/>
        <v>0.1890840652446675</v>
      </c>
      <c r="E75" s="46">
        <f t="shared" si="275"/>
        <v>0.17171607877082881</v>
      </c>
      <c r="F75" s="46">
        <f t="shared" si="275"/>
        <v>0.20332246229107215</v>
      </c>
      <c r="G75" s="46">
        <f t="shared" si="275"/>
        <v>0.16486573232053064</v>
      </c>
      <c r="H75" s="46">
        <f t="shared" si="275"/>
        <v>0.21255237430167598</v>
      </c>
      <c r="I75" s="48">
        <f t="shared" si="275"/>
        <v>0.26388332398429359</v>
      </c>
      <c r="J75" s="48">
        <f t="shared" ref="J75" si="276">+IFERROR(J73/J$52,"nm")</f>
        <v>0.26315397227604709</v>
      </c>
      <c r="K75" s="48">
        <f t="shared" si="275"/>
        <v>0.26315397227604709</v>
      </c>
      <c r="L75" s="48">
        <f t="shared" si="275"/>
        <v>0.26315397227604709</v>
      </c>
      <c r="M75" s="48">
        <f t="shared" si="275"/>
        <v>0.26315397227604709</v>
      </c>
      <c r="N75" s="48">
        <f t="shared" si="275"/>
        <v>0.26315397227604709</v>
      </c>
      <c r="O75" s="48">
        <f t="shared" si="275"/>
        <v>0.26315397227604709</v>
      </c>
    </row>
    <row r="76" spans="1:15" x14ac:dyDescent="0.3">
      <c r="A76" s="9" t="s">
        <v>134</v>
      </c>
      <c r="B76" s="9">
        <f>+Historicals!B157</f>
        <v>236</v>
      </c>
      <c r="C76" s="9">
        <f>+Historicals!C157</f>
        <v>232</v>
      </c>
      <c r="D76" s="9">
        <f>+Historicals!D157</f>
        <v>173</v>
      </c>
      <c r="E76" s="9">
        <f>+Historicals!E157</f>
        <v>240</v>
      </c>
      <c r="F76" s="9">
        <f>+Historicals!F157</f>
        <v>233</v>
      </c>
      <c r="G76" s="9">
        <f>+Historicals!G157</f>
        <v>139</v>
      </c>
      <c r="H76" s="9">
        <f>+Historicals!H157</f>
        <v>153</v>
      </c>
      <c r="I76" s="49">
        <f>+Historicals!I157</f>
        <v>197</v>
      </c>
      <c r="J76" s="49">
        <f>+Historicals!J157</f>
        <v>215</v>
      </c>
      <c r="K76" s="52">
        <f t="shared" ref="K76:O76" si="277">+K52*K78</f>
        <v>235.21</v>
      </c>
      <c r="L76" s="52">
        <f t="shared" si="277"/>
        <v>257.79016000000007</v>
      </c>
      <c r="M76" s="52">
        <f t="shared" si="277"/>
        <v>283.05359568000006</v>
      </c>
      <c r="N76" s="52">
        <f t="shared" si="277"/>
        <v>311.07590165232011</v>
      </c>
      <c r="O76" s="52">
        <f t="shared" si="277"/>
        <v>342.49456771920438</v>
      </c>
    </row>
    <row r="77" spans="1:15" x14ac:dyDescent="0.3">
      <c r="A77" s="45" t="s">
        <v>128</v>
      </c>
      <c r="B77" s="46" t="str">
        <f t="shared" ref="B77" si="278">+IFERROR(B76/A76-1,"nm")</f>
        <v>nm</v>
      </c>
      <c r="C77" s="46">
        <f t="shared" ref="C77" si="279">+IFERROR(C76/B76-1,"nm")</f>
        <v>-1.6949152542372836E-2</v>
      </c>
      <c r="D77" s="46">
        <f t="shared" ref="D77" si="280">+IFERROR(D76/C76-1,"nm")</f>
        <v>-0.25431034482758619</v>
      </c>
      <c r="E77" s="46">
        <f t="shared" ref="E77" si="281">+IFERROR(E76/D76-1,"nm")</f>
        <v>0.38728323699421963</v>
      </c>
      <c r="F77" s="46">
        <f t="shared" ref="F77" si="282">+IFERROR(F76/E76-1,"nm")</f>
        <v>-2.9166666666666674E-2</v>
      </c>
      <c r="G77" s="46">
        <f t="shared" ref="G77" si="283">+IFERROR(G76/F76-1,"nm")</f>
        <v>-0.40343347639484983</v>
      </c>
      <c r="H77" s="46">
        <f t="shared" ref="H77" si="284">+IFERROR(H76/G76-1,"nm")</f>
        <v>0.10071942446043169</v>
      </c>
      <c r="I77" s="48">
        <f t="shared" ref="I77:J77" si="285">+IFERROR(I76/H76-1,"nm")</f>
        <v>0.28758169934640532</v>
      </c>
      <c r="J77" s="48">
        <f t="shared" si="285"/>
        <v>9.137055837563457E-2</v>
      </c>
      <c r="K77" s="48">
        <f t="shared" ref="K77" si="286">+IFERROR(K76/J76-1,"nm")</f>
        <v>9.4000000000000083E-2</v>
      </c>
      <c r="L77" s="48">
        <f t="shared" ref="L77" si="287">+IFERROR(L76/K76-1,"nm")</f>
        <v>9.6000000000000307E-2</v>
      </c>
      <c r="M77" s="48">
        <f t="shared" ref="M77" si="288">+IFERROR(M76/L76-1,"nm")</f>
        <v>9.7999999999999865E-2</v>
      </c>
      <c r="N77" s="48">
        <f t="shared" ref="N77:O77" si="289">+IFERROR(N76/M76-1,"nm")</f>
        <v>9.9000000000000199E-2</v>
      </c>
      <c r="O77" s="48">
        <f t="shared" si="289"/>
        <v>0.10099999999999976</v>
      </c>
    </row>
    <row r="78" spans="1:15" x14ac:dyDescent="0.3">
      <c r="A78" s="45" t="s">
        <v>132</v>
      </c>
      <c r="B78" s="46">
        <f>+IFERROR(B76/B$52,"nm")</f>
        <v>3.3118158854897557E-2</v>
      </c>
      <c r="C78" s="46">
        <f t="shared" ref="C78:I78" si="290">+IFERROR(C76/C$52,"nm")</f>
        <v>3.06553911205074E-2</v>
      </c>
      <c r="D78" s="46">
        <f t="shared" si="290"/>
        <v>2.1706398996235884E-2</v>
      </c>
      <c r="E78" s="46">
        <f t="shared" si="290"/>
        <v>2.5968405107119671E-2</v>
      </c>
      <c r="F78" s="46">
        <f t="shared" si="290"/>
        <v>2.3746432939258051E-2</v>
      </c>
      <c r="G78" s="46">
        <f t="shared" si="290"/>
        <v>1.4871081630469669E-2</v>
      </c>
      <c r="H78" s="46">
        <f t="shared" si="290"/>
        <v>1.3355446927374302E-2</v>
      </c>
      <c r="I78" s="48">
        <f t="shared" si="290"/>
        <v>1.5786521355877874E-2</v>
      </c>
      <c r="J78" s="48">
        <f t="shared" ref="J78" si="291">+IFERROR(J76/J$52,"nm")</f>
        <v>1.6023252347592786E-2</v>
      </c>
      <c r="K78" s="51">
        <f t="shared" ref="K78" si="292">+J78</f>
        <v>1.6023252347592786E-2</v>
      </c>
      <c r="L78" s="51">
        <f t="shared" ref="L78" si="293">+K78</f>
        <v>1.6023252347592786E-2</v>
      </c>
      <c r="M78" s="51">
        <f t="shared" ref="M78" si="294">+L78</f>
        <v>1.6023252347592786E-2</v>
      </c>
      <c r="N78" s="51">
        <f t="shared" ref="N78:O78" si="295">+M78</f>
        <v>1.6023252347592786E-2</v>
      </c>
      <c r="O78" s="51">
        <f t="shared" si="295"/>
        <v>1.6023252347592786E-2</v>
      </c>
    </row>
    <row r="79" spans="1:15" x14ac:dyDescent="0.3">
      <c r="A79" s="9" t="s">
        <v>140</v>
      </c>
      <c r="B79" s="9">
        <f>+Historicals!B146</f>
        <v>498</v>
      </c>
      <c r="C79" s="9">
        <f>+Historicals!C146</f>
        <v>639</v>
      </c>
      <c r="D79" s="9">
        <f>+Historicals!D146</f>
        <v>709</v>
      </c>
      <c r="E79" s="9">
        <f>+Historicals!E146</f>
        <v>849</v>
      </c>
      <c r="F79" s="9">
        <f>+Historicals!F146</f>
        <v>929</v>
      </c>
      <c r="G79" s="9">
        <f>+Historicals!G146</f>
        <v>885</v>
      </c>
      <c r="H79" s="9">
        <f>+Historicals!H146</f>
        <v>982</v>
      </c>
      <c r="I79" s="49">
        <f>+Historicals!I146</f>
        <v>920</v>
      </c>
      <c r="J79" s="49">
        <f>+Historicals!J146</f>
        <v>1009</v>
      </c>
      <c r="K79" s="52">
        <f t="shared" ref="K79:O79" si="296">+K52*K81</f>
        <v>1103.8459999999998</v>
      </c>
      <c r="L79" s="52">
        <f t="shared" si="296"/>
        <v>1209.8152160000002</v>
      </c>
      <c r="M79" s="52">
        <f t="shared" si="296"/>
        <v>1328.3771071680003</v>
      </c>
      <c r="N79" s="52">
        <f t="shared" si="296"/>
        <v>1459.8864407776325</v>
      </c>
      <c r="O79" s="52">
        <f t="shared" si="296"/>
        <v>1607.3349712961731</v>
      </c>
    </row>
    <row r="80" spans="1:15" x14ac:dyDescent="0.3">
      <c r="A80" s="45" t="s">
        <v>128</v>
      </c>
      <c r="B80" s="46" t="str">
        <f t="shared" ref="B80" si="297">+IFERROR(B79/A79-1,"nm")</f>
        <v>nm</v>
      </c>
      <c r="C80" s="46">
        <f t="shared" ref="C80" si="298">+IFERROR(C79/B79-1,"nm")</f>
        <v>0.2831325301204819</v>
      </c>
      <c r="D80" s="46">
        <f t="shared" ref="D80" si="299">+IFERROR(D79/C79-1,"nm")</f>
        <v>0.10954616588419408</v>
      </c>
      <c r="E80" s="46">
        <f t="shared" ref="E80" si="300">+IFERROR(E79/D79-1,"nm")</f>
        <v>0.19746121297602248</v>
      </c>
      <c r="F80" s="46">
        <f t="shared" ref="F80" si="301">+IFERROR(F79/E79-1,"nm")</f>
        <v>9.4228504122497059E-2</v>
      </c>
      <c r="G80" s="46">
        <f t="shared" ref="G80" si="302">+IFERROR(G79/F79-1,"nm")</f>
        <v>-4.7362755651237931E-2</v>
      </c>
      <c r="H80" s="46">
        <f t="shared" ref="H80" si="303">+IFERROR(H79/G79-1,"nm")</f>
        <v>0.1096045197740112</v>
      </c>
      <c r="I80" s="48">
        <f t="shared" ref="I80:J80" si="304">+IFERROR(I79/H79-1,"nm")</f>
        <v>-6.313645621181263E-2</v>
      </c>
      <c r="J80" s="48">
        <f t="shared" si="304"/>
        <v>9.6739130434782661E-2</v>
      </c>
      <c r="K80" s="48">
        <f t="shared" ref="K80" si="305">+IFERROR(K79/J79-1,"nm")</f>
        <v>9.3999999999999861E-2</v>
      </c>
      <c r="L80" s="48">
        <f t="shared" ref="L80" si="306">+IFERROR(L79/K79-1,"nm")</f>
        <v>9.6000000000000307E-2</v>
      </c>
      <c r="M80" s="48">
        <f t="shared" ref="M80" si="307">+IFERROR(M79/L79-1,"nm")</f>
        <v>9.8000000000000087E-2</v>
      </c>
      <c r="N80" s="48">
        <f t="shared" ref="N80:O80" si="308">+IFERROR(N79/M79-1,"nm")</f>
        <v>9.9000000000000199E-2</v>
      </c>
      <c r="O80" s="48">
        <f t="shared" si="308"/>
        <v>0.10099999999999976</v>
      </c>
    </row>
    <row r="81" spans="1:15" x14ac:dyDescent="0.3">
      <c r="A81" s="45" t="s">
        <v>132</v>
      </c>
      <c r="B81" s="46">
        <f>+IFERROR(B79/B$52,"nm")</f>
        <v>6.9884928431097393E-2</v>
      </c>
      <c r="C81" s="46">
        <f t="shared" ref="C81:I81" si="309">+IFERROR(C79/C$52,"nm")</f>
        <v>8.4434460887949259E-2</v>
      </c>
      <c r="D81" s="46">
        <f t="shared" si="309"/>
        <v>8.8958594730238399E-2</v>
      </c>
      <c r="E81" s="46">
        <f t="shared" si="309"/>
        <v>9.1863233066435832E-2</v>
      </c>
      <c r="F81" s="46">
        <f t="shared" si="309"/>
        <v>9.4679983693436609E-2</v>
      </c>
      <c r="G81" s="46">
        <f t="shared" si="309"/>
        <v>9.4682785920616241E-2</v>
      </c>
      <c r="H81" s="46">
        <f t="shared" si="309"/>
        <v>8.5719273743016758E-2</v>
      </c>
      <c r="I81" s="48">
        <f t="shared" si="309"/>
        <v>7.37238560782114E-2</v>
      </c>
      <c r="J81" s="48">
        <f t="shared" ref="J81" si="310">+IFERROR(J79/J$52,"nm")</f>
        <v>7.5197495901028463E-2</v>
      </c>
      <c r="K81" s="51">
        <f t="shared" ref="K81" si="311">+J81</f>
        <v>7.5197495901028463E-2</v>
      </c>
      <c r="L81" s="51">
        <f t="shared" ref="L81" si="312">+K81</f>
        <v>7.5197495901028463E-2</v>
      </c>
      <c r="M81" s="51">
        <f t="shared" ref="M81" si="313">+L81</f>
        <v>7.5197495901028463E-2</v>
      </c>
      <c r="N81" s="51">
        <f t="shared" ref="N81:O81" si="314">+M81</f>
        <v>7.5197495901028463E-2</v>
      </c>
      <c r="O81" s="51">
        <f t="shared" si="314"/>
        <v>7.5197495901028463E-2</v>
      </c>
    </row>
    <row r="82" spans="1:15" x14ac:dyDescent="0.3">
      <c r="A82" s="42" t="s">
        <v>102</v>
      </c>
      <c r="B82" s="42"/>
      <c r="C82" s="42"/>
      <c r="D82" s="42"/>
      <c r="E82" s="42"/>
      <c r="F82" s="42"/>
      <c r="G82" s="42"/>
      <c r="H82" s="42"/>
      <c r="I82" s="42"/>
      <c r="J82" s="98"/>
      <c r="K82" s="38"/>
      <c r="L82" s="38"/>
      <c r="M82" s="38"/>
      <c r="N82" s="38"/>
      <c r="O82" s="38"/>
    </row>
    <row r="83" spans="1:15" x14ac:dyDescent="0.3">
      <c r="A83" s="9" t="s">
        <v>135</v>
      </c>
      <c r="B83" s="9">
        <f>+Historicals!B115</f>
        <v>3067</v>
      </c>
      <c r="C83" s="9">
        <f>+Historicals!C115</f>
        <v>3785</v>
      </c>
      <c r="D83" s="9">
        <f>+Historicals!D115</f>
        <v>4237</v>
      </c>
      <c r="E83" s="9">
        <f>+Historicals!E115</f>
        <v>5134</v>
      </c>
      <c r="F83" s="9">
        <f>+Historicals!F115</f>
        <v>6208</v>
      </c>
      <c r="G83" s="9">
        <f>+Historicals!G115</f>
        <v>6679</v>
      </c>
      <c r="H83" s="9">
        <f>+Historicals!H115</f>
        <v>8290</v>
      </c>
      <c r="I83" s="49">
        <f>+Historicals!I115</f>
        <v>7547</v>
      </c>
      <c r="J83" s="49">
        <f>+Historicals!J115</f>
        <v>7248</v>
      </c>
      <c r="K83" s="49">
        <f t="shared" ref="K83:O83" si="315">K85+K89+K93</f>
        <v>7929.3120000000008</v>
      </c>
      <c r="L83" s="49">
        <f t="shared" si="315"/>
        <v>8690.525952</v>
      </c>
      <c r="M83" s="49">
        <f t="shared" si="315"/>
        <v>9542.1974952960027</v>
      </c>
      <c r="N83" s="49">
        <f t="shared" si="315"/>
        <v>10486.875047330306</v>
      </c>
      <c r="O83" s="49">
        <f t="shared" si="315"/>
        <v>11546.049427110667</v>
      </c>
    </row>
    <row r="84" spans="1:15" x14ac:dyDescent="0.3">
      <c r="A84" s="43" t="s">
        <v>128</v>
      </c>
      <c r="B84" s="46" t="str">
        <f t="shared" ref="B84" si="316">+IFERROR(B83/A83-1,"nm")</f>
        <v>nm</v>
      </c>
      <c r="C84" s="46">
        <f t="shared" ref="C84" si="317">+IFERROR(C83/B83-1,"nm")</f>
        <v>0.23410498858819695</v>
      </c>
      <c r="D84" s="46">
        <f t="shared" ref="D84" si="318">+IFERROR(D83/C83-1,"nm")</f>
        <v>0.11941875825627468</v>
      </c>
      <c r="E84" s="46">
        <f t="shared" ref="E84" si="319">+IFERROR(E83/D83-1,"nm")</f>
        <v>0.21170639603493036</v>
      </c>
      <c r="F84" s="46">
        <f t="shared" ref="F84" si="320">+IFERROR(F83/E83-1,"nm")</f>
        <v>0.20919361121932223</v>
      </c>
      <c r="G84" s="46">
        <f t="shared" ref="G84" si="321">+IFERROR(G83/F83-1,"nm")</f>
        <v>7.5869845360824639E-2</v>
      </c>
      <c r="H84" s="46">
        <f t="shared" ref="H84" si="322">+IFERROR(H83/G83-1,"nm")</f>
        <v>0.24120377301991325</v>
      </c>
      <c r="I84" s="48">
        <f t="shared" ref="I84:J84" si="323">+IFERROR(I83/H83-1,"nm")</f>
        <v>-8.9626055488540413E-2</v>
      </c>
      <c r="J84" s="48">
        <f t="shared" si="323"/>
        <v>-3.9618391413806853E-2</v>
      </c>
      <c r="K84" s="48">
        <f t="shared" ref="K84" si="324">+IFERROR(K83/J83-1,"nm")</f>
        <v>9.4000000000000083E-2</v>
      </c>
      <c r="L84" s="48">
        <f t="shared" ref="L84" si="325">+IFERROR(L83/K83-1,"nm")</f>
        <v>9.5999999999999863E-2</v>
      </c>
      <c r="M84" s="48">
        <f t="shared" ref="M84" si="326">+IFERROR(M83/L83-1,"nm")</f>
        <v>9.8000000000000309E-2</v>
      </c>
      <c r="N84" s="48">
        <f t="shared" ref="N84:O84" si="327">+IFERROR(N83/M83-1,"nm")</f>
        <v>9.8999999999999977E-2</v>
      </c>
      <c r="O84" s="48">
        <f t="shared" si="327"/>
        <v>0.10099999999999998</v>
      </c>
    </row>
    <row r="85" spans="1:15" x14ac:dyDescent="0.3">
      <c r="A85" s="44" t="s">
        <v>113</v>
      </c>
      <c r="B85" s="3">
        <f>+Historicals!B116</f>
        <v>2016</v>
      </c>
      <c r="C85" s="3">
        <f>+Historicals!C116</f>
        <v>2599</v>
      </c>
      <c r="D85" s="3">
        <f>+Historicals!D116</f>
        <v>2920</v>
      </c>
      <c r="E85" s="3">
        <f>+Historicals!E116</f>
        <v>3496</v>
      </c>
      <c r="F85" s="3">
        <f>+Historicals!F116</f>
        <v>4262</v>
      </c>
      <c r="G85" s="3">
        <f>+Historicals!G116</f>
        <v>4635</v>
      </c>
      <c r="H85" s="3">
        <f>+Historicals!H116</f>
        <v>5748</v>
      </c>
      <c r="I85" s="50">
        <f>+Historicals!I116</f>
        <v>5416</v>
      </c>
      <c r="J85" s="50">
        <f>+Historicals!J116</f>
        <v>5435</v>
      </c>
      <c r="K85" s="50">
        <f t="shared" ref="K85" si="328">+J85*(1+K86)</f>
        <v>5945.89</v>
      </c>
      <c r="L85" s="50">
        <f t="shared" ref="L85" si="329">+K85*(1+L86)</f>
        <v>6516.6954400000004</v>
      </c>
      <c r="M85" s="50">
        <f t="shared" ref="M85" si="330">+L85*(1+M86)</f>
        <v>7155.3315931200013</v>
      </c>
      <c r="N85" s="50">
        <f t="shared" ref="N85" si="331">+M85*(1+N86)</f>
        <v>7863.7094208388817</v>
      </c>
      <c r="O85" s="50">
        <f t="shared" ref="O85" si="332">+N85*(1+O86)</f>
        <v>8657.9440723436092</v>
      </c>
    </row>
    <row r="86" spans="1:15" x14ac:dyDescent="0.3">
      <c r="A86" s="43" t="s">
        <v>128</v>
      </c>
      <c r="B86" s="46" t="str">
        <f t="shared" ref="B86" si="333">+IFERROR(B85/A85-1,"nm")</f>
        <v>nm</v>
      </c>
      <c r="C86" s="46">
        <f t="shared" ref="C86" si="334">+IFERROR(C85/B85-1,"nm")</f>
        <v>0.28918650793650791</v>
      </c>
      <c r="D86" s="46">
        <f t="shared" ref="D86" si="335">+IFERROR(D85/C85-1,"nm")</f>
        <v>0.12350904193920731</v>
      </c>
      <c r="E86" s="46">
        <f t="shared" ref="E86" si="336">+IFERROR(E85/D85-1,"nm")</f>
        <v>0.19726027397260282</v>
      </c>
      <c r="F86" s="46">
        <f t="shared" ref="F86" si="337">+IFERROR(F85/E85-1,"nm")</f>
        <v>0.21910755148741412</v>
      </c>
      <c r="G86" s="46">
        <f t="shared" ref="G86" si="338">+IFERROR(G85/F85-1,"nm")</f>
        <v>8.7517597372125833E-2</v>
      </c>
      <c r="H86" s="46">
        <f t="shared" ref="H86" si="339">+IFERROR(H85/G85-1,"nm")</f>
        <v>0.24012944983818763</v>
      </c>
      <c r="I86" s="48">
        <f t="shared" ref="I86:J86" si="340">+IFERROR(I85/H85-1,"nm")</f>
        <v>-5.7759220598469052E-2</v>
      </c>
      <c r="J86" s="48">
        <f t="shared" si="340"/>
        <v>3.5081240768095601E-3</v>
      </c>
      <c r="K86" s="48">
        <f t="shared" ref="K86:O86" si="341">K87+K88</f>
        <v>9.4E-2</v>
      </c>
      <c r="L86" s="48">
        <f t="shared" si="341"/>
        <v>9.6000000000000002E-2</v>
      </c>
      <c r="M86" s="48">
        <f t="shared" si="341"/>
        <v>9.8000000000000004E-2</v>
      </c>
      <c r="N86" s="48">
        <f t="shared" si="341"/>
        <v>9.9000000000000005E-2</v>
      </c>
      <c r="O86" s="48">
        <f t="shared" si="341"/>
        <v>0.10099999999999999</v>
      </c>
    </row>
    <row r="87" spans="1:15" x14ac:dyDescent="0.3">
      <c r="A87" s="43" t="s">
        <v>136</v>
      </c>
      <c r="B87" s="46" t="str">
        <f>Historicals!B188</f>
        <v>nm</v>
      </c>
      <c r="C87" s="46">
        <f>Historicals!C188</f>
        <v>0.28918650793650791</v>
      </c>
      <c r="D87" s="46">
        <f>Historicals!D188</f>
        <v>0.12350904193920731</v>
      </c>
      <c r="E87" s="46">
        <f>Historicals!E188</f>
        <v>0.19726027397260282</v>
      </c>
      <c r="F87" s="46">
        <f>Historicals!F188</f>
        <v>0.21910755148741412</v>
      </c>
      <c r="G87" s="46">
        <f>Historicals!G188</f>
        <v>8.7517597372125833E-2</v>
      </c>
      <c r="H87" s="46">
        <f>Historicals!H188</f>
        <v>0.24012944983818763</v>
      </c>
      <c r="I87" s="48">
        <f>Historicals!I188</f>
        <v>-5.7759220598469052E-2</v>
      </c>
      <c r="J87" s="48">
        <f>Historicals!J188</f>
        <v>3.5081240768095601E-3</v>
      </c>
      <c r="K87" s="51">
        <v>9.4E-2</v>
      </c>
      <c r="L87" s="51">
        <v>9.6000000000000002E-2</v>
      </c>
      <c r="M87" s="51">
        <v>9.8000000000000004E-2</v>
      </c>
      <c r="N87" s="51">
        <v>9.9000000000000005E-2</v>
      </c>
      <c r="O87" s="51">
        <v>0.10099999999999999</v>
      </c>
    </row>
    <row r="88" spans="1:15" x14ac:dyDescent="0.3">
      <c r="A88" s="43" t="s">
        <v>137</v>
      </c>
      <c r="B88" s="46" t="str">
        <f t="shared" ref="B88:H88" si="342">+IFERROR(B86-B87,"nm")</f>
        <v>nm</v>
      </c>
      <c r="C88" s="46">
        <f t="shared" si="342"/>
        <v>0</v>
      </c>
      <c r="D88" s="46">
        <f t="shared" si="342"/>
        <v>0</v>
      </c>
      <c r="E88" s="46">
        <f t="shared" si="342"/>
        <v>0</v>
      </c>
      <c r="F88" s="46">
        <f t="shared" si="342"/>
        <v>0</v>
      </c>
      <c r="G88" s="46">
        <f t="shared" si="342"/>
        <v>0</v>
      </c>
      <c r="H88" s="46">
        <f t="shared" si="342"/>
        <v>0</v>
      </c>
      <c r="I88" s="48">
        <f>+IFERROR(I86-I87,"nm")</f>
        <v>0</v>
      </c>
      <c r="J88" s="48">
        <f>+IFERROR(J86-J87,"nm")</f>
        <v>0</v>
      </c>
      <c r="K88" s="109">
        <f>J88</f>
        <v>0</v>
      </c>
      <c r="L88" s="109">
        <f t="shared" ref="L88:O88" si="343">K88</f>
        <v>0</v>
      </c>
      <c r="M88" s="109">
        <f t="shared" si="343"/>
        <v>0</v>
      </c>
      <c r="N88" s="109">
        <f t="shared" si="343"/>
        <v>0</v>
      </c>
      <c r="O88" s="109">
        <f t="shared" si="343"/>
        <v>0</v>
      </c>
    </row>
    <row r="89" spans="1:15" x14ac:dyDescent="0.3">
      <c r="A89" s="44" t="s">
        <v>114</v>
      </c>
      <c r="B89" s="3">
        <f>Historicals!B117</f>
        <v>925</v>
      </c>
      <c r="C89" s="3">
        <f>Historicals!C117</f>
        <v>1055</v>
      </c>
      <c r="D89" s="3">
        <f>Historicals!D117</f>
        <v>1188</v>
      </c>
      <c r="E89" s="3">
        <f>Historicals!E117</f>
        <v>1508</v>
      </c>
      <c r="F89" s="3">
        <f>Historicals!F117</f>
        <v>1808</v>
      </c>
      <c r="G89" s="3">
        <f>Historicals!G117</f>
        <v>1896</v>
      </c>
      <c r="H89" s="3">
        <f>Historicals!H117</f>
        <v>2347</v>
      </c>
      <c r="I89" s="50">
        <f>Historicals!I117</f>
        <v>1938</v>
      </c>
      <c r="J89" s="50">
        <f>Historicals!J117</f>
        <v>1666</v>
      </c>
      <c r="K89" s="50">
        <f t="shared" ref="K89:O89" si="344">+J89*(1+K90)</f>
        <v>1822.604</v>
      </c>
      <c r="L89" s="50">
        <f t="shared" si="344"/>
        <v>1997.5739840000001</v>
      </c>
      <c r="M89" s="50">
        <f t="shared" si="344"/>
        <v>2193.3362344320003</v>
      </c>
      <c r="N89" s="50">
        <f t="shared" si="344"/>
        <v>2410.4765216407682</v>
      </c>
      <c r="O89" s="50">
        <f t="shared" si="344"/>
        <v>2653.9346503264856</v>
      </c>
    </row>
    <row r="90" spans="1:15" x14ac:dyDescent="0.3">
      <c r="A90" s="43" t="s">
        <v>128</v>
      </c>
      <c r="B90" s="46" t="str">
        <f t="shared" ref="B90" si="345">+IFERROR(B89/A89-1,"nm")</f>
        <v>nm</v>
      </c>
      <c r="C90" s="46">
        <f t="shared" ref="C90" si="346">+IFERROR(C89/B89-1,"nm")</f>
        <v>0.14054054054054044</v>
      </c>
      <c r="D90" s="46">
        <f t="shared" ref="D90" si="347">+IFERROR(D89/C89-1,"nm")</f>
        <v>0.12606635071090055</v>
      </c>
      <c r="E90" s="46">
        <f t="shared" ref="E90" si="348">+IFERROR(E89/D89-1,"nm")</f>
        <v>0.26936026936026947</v>
      </c>
      <c r="F90" s="46">
        <f t="shared" ref="F90" si="349">+IFERROR(F89/E89-1,"nm")</f>
        <v>0.19893899204244025</v>
      </c>
      <c r="G90" s="46">
        <f t="shared" ref="G90" si="350">+IFERROR(G89/F89-1,"nm")</f>
        <v>4.8672566371681381E-2</v>
      </c>
      <c r="H90" s="46">
        <f t="shared" ref="H90" si="351">+IFERROR(H89/G89-1,"nm")</f>
        <v>0.2378691983122363</v>
      </c>
      <c r="I90" s="48">
        <f>+IFERROR(I89/H89-1,"nm")</f>
        <v>-0.17426501917341286</v>
      </c>
      <c r="J90" s="48">
        <f>+IFERROR(J89/I89-1,"nm")</f>
        <v>-0.14035087719298245</v>
      </c>
      <c r="K90" s="48">
        <f t="shared" ref="K90:O90" si="352">K91+K92</f>
        <v>9.4E-2</v>
      </c>
      <c r="L90" s="48">
        <f t="shared" si="352"/>
        <v>9.6000000000000002E-2</v>
      </c>
      <c r="M90" s="48">
        <f t="shared" si="352"/>
        <v>9.8000000000000004E-2</v>
      </c>
      <c r="N90" s="48">
        <f t="shared" si="352"/>
        <v>9.9000000000000005E-2</v>
      </c>
      <c r="O90" s="48">
        <f t="shared" si="352"/>
        <v>0.10099999999999999</v>
      </c>
    </row>
    <row r="91" spans="1:15" x14ac:dyDescent="0.3">
      <c r="A91" s="43" t="s">
        <v>136</v>
      </c>
      <c r="B91" s="46" t="str">
        <f>Historicals!B189</f>
        <v>nm</v>
      </c>
      <c r="C91" s="46">
        <f>Historicals!C189</f>
        <v>0.14054054054054044</v>
      </c>
      <c r="D91" s="46">
        <f>Historicals!D189</f>
        <v>0.12606635071090055</v>
      </c>
      <c r="E91" s="46">
        <f>Historicals!E189</f>
        <v>0.26936026936026947</v>
      </c>
      <c r="F91" s="46">
        <f>Historicals!F189</f>
        <v>0.19893899204244025</v>
      </c>
      <c r="G91" s="46">
        <f>Historicals!G189</f>
        <v>4.8672566371681381E-2</v>
      </c>
      <c r="H91" s="46">
        <f>Historicals!H189</f>
        <v>0.2378691983122363</v>
      </c>
      <c r="I91" s="48">
        <f>Historicals!I189</f>
        <v>-0.17426501917341286</v>
      </c>
      <c r="J91" s="48">
        <f>Historicals!J189</f>
        <v>-0.14035087719298245</v>
      </c>
      <c r="K91" s="51">
        <v>9.4E-2</v>
      </c>
      <c r="L91" s="51">
        <v>9.6000000000000002E-2</v>
      </c>
      <c r="M91" s="51">
        <v>9.8000000000000004E-2</v>
      </c>
      <c r="N91" s="51">
        <v>9.9000000000000005E-2</v>
      </c>
      <c r="O91" s="51">
        <v>0.10099999999999999</v>
      </c>
    </row>
    <row r="92" spans="1:15" x14ac:dyDescent="0.3">
      <c r="A92" s="43" t="s">
        <v>137</v>
      </c>
      <c r="B92" s="46" t="str">
        <f t="shared" ref="B92:H92" si="353">+IFERROR(B90-B91,"nm")</f>
        <v>nm</v>
      </c>
      <c r="C92" s="46">
        <f t="shared" si="353"/>
        <v>0</v>
      </c>
      <c r="D92" s="46">
        <f t="shared" si="353"/>
        <v>0</v>
      </c>
      <c r="E92" s="46">
        <f t="shared" si="353"/>
        <v>0</v>
      </c>
      <c r="F92" s="46">
        <f t="shared" si="353"/>
        <v>0</v>
      </c>
      <c r="G92" s="46">
        <f t="shared" si="353"/>
        <v>0</v>
      </c>
      <c r="H92" s="46">
        <f t="shared" si="353"/>
        <v>0</v>
      </c>
      <c r="I92" s="48">
        <f>+IFERROR(I90-I91,"nm")</f>
        <v>0</v>
      </c>
      <c r="J92" s="48">
        <f>+IFERROR(J90-J91,"nm")</f>
        <v>0</v>
      </c>
      <c r="K92" s="109">
        <f>J92</f>
        <v>0</v>
      </c>
      <c r="L92" s="109">
        <f t="shared" ref="L92:O92" si="354">K92</f>
        <v>0</v>
      </c>
      <c r="M92" s="109">
        <f t="shared" si="354"/>
        <v>0</v>
      </c>
      <c r="N92" s="109">
        <f t="shared" si="354"/>
        <v>0</v>
      </c>
      <c r="O92" s="109">
        <f t="shared" si="354"/>
        <v>0</v>
      </c>
    </row>
    <row r="93" spans="1:15" x14ac:dyDescent="0.3">
      <c r="A93" s="44" t="s">
        <v>115</v>
      </c>
      <c r="B93" s="3">
        <f>Historicals!B118</f>
        <v>126</v>
      </c>
      <c r="C93" s="3">
        <f>Historicals!C118</f>
        <v>131</v>
      </c>
      <c r="D93" s="3">
        <f>Historicals!D118</f>
        <v>129</v>
      </c>
      <c r="E93" s="3">
        <f>Historicals!E118</f>
        <v>130</v>
      </c>
      <c r="F93" s="3">
        <f>Historicals!F118</f>
        <v>138</v>
      </c>
      <c r="G93" s="3">
        <f>Historicals!G118</f>
        <v>148</v>
      </c>
      <c r="H93" s="3">
        <f>Historicals!H118</f>
        <v>195</v>
      </c>
      <c r="I93" s="50">
        <f>Historicals!I118</f>
        <v>193</v>
      </c>
      <c r="J93" s="50">
        <f>Historicals!J118</f>
        <v>147</v>
      </c>
      <c r="K93" s="50">
        <f t="shared" ref="K93:L93" si="355">+J93*(1+K94)</f>
        <v>160.81800000000001</v>
      </c>
      <c r="L93" s="50">
        <f t="shared" si="355"/>
        <v>176.25652800000003</v>
      </c>
      <c r="M93" s="50">
        <f t="shared" ref="M93" si="356">+L93*(1+M94)</f>
        <v>193.52966774400005</v>
      </c>
      <c r="N93" s="50">
        <f t="shared" ref="N93" si="357">+M93*(1+N94)</f>
        <v>212.68910485065607</v>
      </c>
      <c r="O93" s="50">
        <f t="shared" ref="O93" si="358">+N93*(1+O94)</f>
        <v>234.17070444057234</v>
      </c>
    </row>
    <row r="94" spans="1:15" x14ac:dyDescent="0.3">
      <c r="A94" s="43" t="s">
        <v>128</v>
      </c>
      <c r="B94" s="46" t="str">
        <f t="shared" ref="B94" si="359">+IFERROR(B93/A93-1,"nm")</f>
        <v>nm</v>
      </c>
      <c r="C94" s="46">
        <f t="shared" ref="C94" si="360">+IFERROR(C93/B93-1,"nm")</f>
        <v>3.9682539682539764E-2</v>
      </c>
      <c r="D94" s="46">
        <f t="shared" ref="D94" si="361">+IFERROR(D93/C93-1,"nm")</f>
        <v>-1.5267175572519109E-2</v>
      </c>
      <c r="E94" s="46">
        <f t="shared" ref="E94" si="362">+IFERROR(E93/D93-1,"nm")</f>
        <v>7.7519379844961378E-3</v>
      </c>
      <c r="F94" s="46">
        <f t="shared" ref="F94" si="363">+IFERROR(F93/E93-1,"nm")</f>
        <v>6.1538461538461542E-2</v>
      </c>
      <c r="G94" s="46">
        <f t="shared" ref="G94" si="364">+IFERROR(G93/F93-1,"nm")</f>
        <v>7.2463768115942129E-2</v>
      </c>
      <c r="H94" s="46">
        <f t="shared" ref="H94" si="365">+IFERROR(H93/G93-1,"nm")</f>
        <v>0.31756756756756754</v>
      </c>
      <c r="I94" s="48">
        <f>+IFERROR(I93/H93-1,"nm")</f>
        <v>-1.025641025641022E-2</v>
      </c>
      <c r="J94" s="48">
        <f>+IFERROR(J93/I93-1,"nm")</f>
        <v>-0.23834196891191706</v>
      </c>
      <c r="K94" s="48">
        <f>K96+K95</f>
        <v>9.4E-2</v>
      </c>
      <c r="L94" s="48">
        <f t="shared" ref="L94:O94" si="366">L96+L95</f>
        <v>9.6000000000000002E-2</v>
      </c>
      <c r="M94" s="48">
        <f t="shared" si="366"/>
        <v>9.8000000000000004E-2</v>
      </c>
      <c r="N94" s="48">
        <f t="shared" si="366"/>
        <v>9.9000000000000005E-2</v>
      </c>
      <c r="O94" s="48">
        <f t="shared" si="366"/>
        <v>0.10099999999999999</v>
      </c>
    </row>
    <row r="95" spans="1:15" x14ac:dyDescent="0.3">
      <c r="A95" s="43" t="s">
        <v>136</v>
      </c>
      <c r="B95" s="46" t="str">
        <f>Historicals!B190</f>
        <v>nm</v>
      </c>
      <c r="C95" s="46">
        <f>Historicals!C190</f>
        <v>3.9682539682539764E-2</v>
      </c>
      <c r="D95" s="46">
        <f>Historicals!D190</f>
        <v>-1.5267175572519109E-2</v>
      </c>
      <c r="E95" s="46">
        <f>Historicals!E190</f>
        <v>7.7519379844961378E-3</v>
      </c>
      <c r="F95" s="46">
        <f>Historicals!F190</f>
        <v>6.1538461538461542E-2</v>
      </c>
      <c r="G95" s="46">
        <f>Historicals!G190</f>
        <v>7.2463768115942129E-2</v>
      </c>
      <c r="H95" s="46">
        <f>Historicals!H190</f>
        <v>0.31756756756756754</v>
      </c>
      <c r="I95" s="48">
        <f>Historicals!I190</f>
        <v>-1.025641025641022E-2</v>
      </c>
      <c r="J95" s="48">
        <f>Historicals!J190</f>
        <v>-0.23834196891191706</v>
      </c>
      <c r="K95" s="51">
        <v>9.4E-2</v>
      </c>
      <c r="L95" s="51">
        <v>9.6000000000000002E-2</v>
      </c>
      <c r="M95" s="51">
        <v>9.8000000000000004E-2</v>
      </c>
      <c r="N95" s="51">
        <v>9.9000000000000005E-2</v>
      </c>
      <c r="O95" s="51">
        <v>0.10099999999999999</v>
      </c>
    </row>
    <row r="96" spans="1:15" x14ac:dyDescent="0.3">
      <c r="A96" s="43" t="s">
        <v>137</v>
      </c>
      <c r="B96" s="46" t="str">
        <f t="shared" ref="B96:H96" si="367">+IFERROR(B94-B95,"nm")</f>
        <v>nm</v>
      </c>
      <c r="C96" s="46">
        <f t="shared" si="367"/>
        <v>0</v>
      </c>
      <c r="D96" s="46">
        <f t="shared" si="367"/>
        <v>0</v>
      </c>
      <c r="E96" s="46">
        <f t="shared" si="367"/>
        <v>0</v>
      </c>
      <c r="F96" s="46">
        <f t="shared" si="367"/>
        <v>0</v>
      </c>
      <c r="G96" s="46">
        <f t="shared" si="367"/>
        <v>0</v>
      </c>
      <c r="H96" s="46">
        <f t="shared" si="367"/>
        <v>0</v>
      </c>
      <c r="I96" s="48">
        <f>+IFERROR(I94-I95,"nm")</f>
        <v>0</v>
      </c>
      <c r="J96" s="48">
        <f>+IFERROR(J94-J95,"nm")</f>
        <v>0</v>
      </c>
      <c r="K96" s="109">
        <f>J96</f>
        <v>0</v>
      </c>
      <c r="L96" s="109">
        <f t="shared" ref="L96:O96" si="368">K96</f>
        <v>0</v>
      </c>
      <c r="M96" s="109">
        <f t="shared" si="368"/>
        <v>0</v>
      </c>
      <c r="N96" s="109">
        <f t="shared" si="368"/>
        <v>0</v>
      </c>
      <c r="O96" s="109">
        <f t="shared" si="368"/>
        <v>0</v>
      </c>
    </row>
    <row r="97" spans="1:15" x14ac:dyDescent="0.3">
      <c r="A97" s="9" t="s">
        <v>129</v>
      </c>
      <c r="B97" s="47">
        <f t="shared" ref="B97:H97" si="369">+B104+B100</f>
        <v>1039</v>
      </c>
      <c r="C97" s="47">
        <f t="shared" si="369"/>
        <v>1420</v>
      </c>
      <c r="D97" s="47">
        <f t="shared" si="369"/>
        <v>1561</v>
      </c>
      <c r="E97" s="47">
        <f t="shared" si="369"/>
        <v>1863</v>
      </c>
      <c r="F97" s="47">
        <f t="shared" si="369"/>
        <v>2426</v>
      </c>
      <c r="G97" s="47">
        <f t="shared" si="369"/>
        <v>2534</v>
      </c>
      <c r="H97" s="47">
        <f t="shared" si="369"/>
        <v>3289</v>
      </c>
      <c r="I97" s="52">
        <f>+I104+I100</f>
        <v>2406</v>
      </c>
      <c r="J97" s="52">
        <f>+J104+J100</f>
        <v>2337</v>
      </c>
      <c r="K97" s="52">
        <f t="shared" ref="K97:O97" si="370">+K83*K99</f>
        <v>2556.6780000000003</v>
      </c>
      <c r="L97" s="52">
        <f t="shared" si="370"/>
        <v>2802.1190879999999</v>
      </c>
      <c r="M97" s="52">
        <f t="shared" si="370"/>
        <v>3076.7267586240009</v>
      </c>
      <c r="N97" s="52">
        <f t="shared" si="370"/>
        <v>3381.3227077277766</v>
      </c>
      <c r="O97" s="52">
        <f t="shared" si="370"/>
        <v>3722.8363012082823</v>
      </c>
    </row>
    <row r="98" spans="1:15" x14ac:dyDescent="0.3">
      <c r="A98" s="45" t="s">
        <v>128</v>
      </c>
      <c r="B98" s="46" t="str">
        <f t="shared" ref="B98" si="371">+IFERROR(B97/A97-1,"nm")</f>
        <v>nm</v>
      </c>
      <c r="C98" s="46">
        <f t="shared" ref="C98" si="372">+IFERROR(C97/B97-1,"nm")</f>
        <v>0.36669874879692022</v>
      </c>
      <c r="D98" s="46">
        <f t="shared" ref="D98" si="373">+IFERROR(D97/C97-1,"nm")</f>
        <v>9.9295774647887303E-2</v>
      </c>
      <c r="E98" s="46">
        <f t="shared" ref="E98" si="374">+IFERROR(E97/D97-1,"nm")</f>
        <v>0.19346572709801402</v>
      </c>
      <c r="F98" s="46">
        <f t="shared" ref="F98" si="375">+IFERROR(F97/E97-1,"nm")</f>
        <v>0.3022007514761138</v>
      </c>
      <c r="G98" s="46">
        <f t="shared" ref="G98" si="376">+IFERROR(G97/F97-1,"nm")</f>
        <v>4.4517724649629109E-2</v>
      </c>
      <c r="H98" s="46">
        <f t="shared" ref="H98" si="377">+IFERROR(H97/G97-1,"nm")</f>
        <v>0.29794790844514596</v>
      </c>
      <c r="I98" s="48">
        <f>+IFERROR(I97/H97-1,"nm")</f>
        <v>-0.26847065977500761</v>
      </c>
      <c r="J98" s="48">
        <f>+IFERROR(J97/I97-1,"nm")</f>
        <v>-2.8678304239401542E-2</v>
      </c>
      <c r="K98" s="48">
        <f t="shared" ref="K98:O98" si="378">+IFERROR(K97/J97-1,"nm")</f>
        <v>9.4000000000000083E-2</v>
      </c>
      <c r="L98" s="48">
        <f t="shared" si="378"/>
        <v>9.5999999999999863E-2</v>
      </c>
      <c r="M98" s="48">
        <f t="shared" si="378"/>
        <v>9.8000000000000309E-2</v>
      </c>
      <c r="N98" s="48">
        <f t="shared" si="378"/>
        <v>9.8999999999999755E-2</v>
      </c>
      <c r="O98" s="48">
        <f t="shared" si="378"/>
        <v>0.10099999999999998</v>
      </c>
    </row>
    <row r="99" spans="1:15" x14ac:dyDescent="0.3">
      <c r="A99" s="45" t="s">
        <v>130</v>
      </c>
      <c r="B99" s="46">
        <f>+IFERROR(B97/B$83,"nm")</f>
        <v>0.33876752526899251</v>
      </c>
      <c r="C99" s="46">
        <f t="shared" ref="C99:I99" si="379">+IFERROR(C97/C$83,"nm")</f>
        <v>0.37516512549537651</v>
      </c>
      <c r="D99" s="46">
        <f t="shared" si="379"/>
        <v>0.36842105263157893</v>
      </c>
      <c r="E99" s="46">
        <f t="shared" si="379"/>
        <v>0.36287495130502534</v>
      </c>
      <c r="F99" s="46">
        <f t="shared" si="379"/>
        <v>0.3907860824742268</v>
      </c>
      <c r="G99" s="46">
        <f t="shared" si="379"/>
        <v>0.37939811349004343</v>
      </c>
      <c r="H99" s="46">
        <f t="shared" si="379"/>
        <v>0.39674306393244874</v>
      </c>
      <c r="I99" s="48">
        <f t="shared" si="379"/>
        <v>0.31880217304889358</v>
      </c>
      <c r="J99" s="48">
        <f t="shared" ref="J99" si="380">+IFERROR(J97/J$83,"nm")</f>
        <v>0.32243377483443708</v>
      </c>
      <c r="K99" s="51">
        <f t="shared" ref="K99" si="381">+J99</f>
        <v>0.32243377483443708</v>
      </c>
      <c r="L99" s="51">
        <f t="shared" ref="L99" si="382">+K99</f>
        <v>0.32243377483443708</v>
      </c>
      <c r="M99" s="51">
        <f t="shared" ref="M99" si="383">+L99</f>
        <v>0.32243377483443708</v>
      </c>
      <c r="N99" s="51">
        <f t="shared" ref="N99:O99" si="384">+M99</f>
        <v>0.32243377483443708</v>
      </c>
      <c r="O99" s="51">
        <f t="shared" si="384"/>
        <v>0.32243377483443708</v>
      </c>
    </row>
    <row r="100" spans="1:15" x14ac:dyDescent="0.3">
      <c r="A100" s="9" t="s">
        <v>131</v>
      </c>
      <c r="B100" s="9">
        <f>Historicals!B169</f>
        <v>46</v>
      </c>
      <c r="C100" s="9">
        <f>Historicals!C169</f>
        <v>48</v>
      </c>
      <c r="D100" s="9">
        <f>Historicals!D169</f>
        <v>54</v>
      </c>
      <c r="E100" s="9">
        <f>Historicals!E169</f>
        <v>56</v>
      </c>
      <c r="F100" s="9">
        <f>Historicals!F169</f>
        <v>50</v>
      </c>
      <c r="G100" s="9">
        <f>Historicals!G169</f>
        <v>44</v>
      </c>
      <c r="H100" s="9">
        <f>Historicals!H169</f>
        <v>46</v>
      </c>
      <c r="I100" s="49">
        <f>Historicals!I169</f>
        <v>41</v>
      </c>
      <c r="J100" s="49">
        <f>Historicals!J169</f>
        <v>54</v>
      </c>
      <c r="K100" s="52">
        <f t="shared" ref="K100:O100" si="385">+K103*K110</f>
        <v>59.076000000000001</v>
      </c>
      <c r="L100" s="52">
        <f t="shared" si="385"/>
        <v>64.747295999999992</v>
      </c>
      <c r="M100" s="52">
        <f t="shared" si="385"/>
        <v>71.092531008000009</v>
      </c>
      <c r="N100" s="52">
        <f t="shared" si="385"/>
        <v>78.130691577792007</v>
      </c>
      <c r="O100" s="52">
        <f t="shared" si="385"/>
        <v>86.021891427149001</v>
      </c>
    </row>
    <row r="101" spans="1:15" x14ac:dyDescent="0.3">
      <c r="A101" s="45" t="s">
        <v>128</v>
      </c>
      <c r="B101" s="46" t="str">
        <f t="shared" ref="B101" si="386">+IFERROR(B100/A100-1,"nm")</f>
        <v>nm</v>
      </c>
      <c r="C101" s="46">
        <f t="shared" ref="C101" si="387">+IFERROR(C100/B100-1,"nm")</f>
        <v>4.3478260869565188E-2</v>
      </c>
      <c r="D101" s="46">
        <f t="shared" ref="D101" si="388">+IFERROR(D100/C100-1,"nm")</f>
        <v>0.125</v>
      </c>
      <c r="E101" s="46">
        <f t="shared" ref="E101" si="389">+IFERROR(E100/D100-1,"nm")</f>
        <v>3.7037037037036979E-2</v>
      </c>
      <c r="F101" s="46">
        <f t="shared" ref="F101" si="390">+IFERROR(F100/E100-1,"nm")</f>
        <v>-0.1071428571428571</v>
      </c>
      <c r="G101" s="46">
        <f t="shared" ref="G101" si="391">+IFERROR(G100/F100-1,"nm")</f>
        <v>-0.12</v>
      </c>
      <c r="H101" s="46">
        <f t="shared" ref="H101" si="392">+IFERROR(H100/G100-1,"nm")</f>
        <v>4.5454545454545414E-2</v>
      </c>
      <c r="I101" s="48">
        <f t="shared" ref="I101:J101" si="393">+IFERROR(I100/H100-1,"nm")</f>
        <v>-0.10869565217391308</v>
      </c>
      <c r="J101" s="48">
        <f t="shared" si="393"/>
        <v>0.31707317073170738</v>
      </c>
      <c r="K101" s="48">
        <f t="shared" ref="K101" si="394">+IFERROR(K100/J100-1,"nm")</f>
        <v>9.4000000000000083E-2</v>
      </c>
      <c r="L101" s="48">
        <f t="shared" ref="L101" si="395">+IFERROR(L100/K100-1,"nm")</f>
        <v>9.5999999999999863E-2</v>
      </c>
      <c r="M101" s="48">
        <f t="shared" ref="M101" si="396">+IFERROR(M100/L100-1,"nm")</f>
        <v>9.8000000000000309E-2</v>
      </c>
      <c r="N101" s="48">
        <f t="shared" ref="N101:O101" si="397">+IFERROR(N100/M100-1,"nm")</f>
        <v>9.8999999999999977E-2</v>
      </c>
      <c r="O101" s="48">
        <f t="shared" si="397"/>
        <v>0.10099999999999998</v>
      </c>
    </row>
    <row r="102" spans="1:15" x14ac:dyDescent="0.3">
      <c r="A102" s="45" t="s">
        <v>132</v>
      </c>
      <c r="B102" s="46">
        <f>+IFERROR(B100/B$83,"nm")</f>
        <v>1.4998369742419302E-2</v>
      </c>
      <c r="C102" s="46">
        <f t="shared" ref="C102:I102" si="398">+IFERROR(C100/C$83,"nm")</f>
        <v>1.2681638044914135E-2</v>
      </c>
      <c r="D102" s="46">
        <f t="shared" si="398"/>
        <v>1.2744866650932263E-2</v>
      </c>
      <c r="E102" s="46">
        <f t="shared" si="398"/>
        <v>1.090767432800935E-2</v>
      </c>
      <c r="F102" s="46">
        <f t="shared" si="398"/>
        <v>8.0541237113402053E-3</v>
      </c>
      <c r="G102" s="46">
        <f t="shared" si="398"/>
        <v>6.5878125467884411E-3</v>
      </c>
      <c r="H102" s="46">
        <f t="shared" si="398"/>
        <v>5.5488540410132689E-3</v>
      </c>
      <c r="I102" s="48">
        <f t="shared" si="398"/>
        <v>5.4326222340002651E-3</v>
      </c>
      <c r="J102" s="48">
        <f t="shared" ref="J102" si="399">+IFERROR(J100/J$83,"nm")</f>
        <v>7.4503311258278145E-3</v>
      </c>
      <c r="K102" s="48">
        <f t="shared" ref="K102:O102" si="400">+IFERROR(K100/K$52,"nm")</f>
        <v>4.0244447756744677E-3</v>
      </c>
      <c r="L102" s="48">
        <f t="shared" si="400"/>
        <v>4.0244447756744659E-3</v>
      </c>
      <c r="M102" s="48">
        <f t="shared" si="400"/>
        <v>4.0244447756744668E-3</v>
      </c>
      <c r="N102" s="48">
        <f t="shared" si="400"/>
        <v>4.0244447756744659E-3</v>
      </c>
      <c r="O102" s="48">
        <f t="shared" si="400"/>
        <v>4.0244447756744668E-3</v>
      </c>
    </row>
    <row r="103" spans="1:15" x14ac:dyDescent="0.3">
      <c r="A103" s="45" t="s">
        <v>139</v>
      </c>
      <c r="B103" s="46">
        <f t="shared" ref="B103:I103" si="401">+IFERROR(B100/B110,"nm")</f>
        <v>0.18110236220472442</v>
      </c>
      <c r="C103" s="46">
        <f t="shared" si="401"/>
        <v>0.20512820512820512</v>
      </c>
      <c r="D103" s="46">
        <f t="shared" si="401"/>
        <v>0.24</v>
      </c>
      <c r="E103" s="46">
        <f t="shared" si="401"/>
        <v>0.21875</v>
      </c>
      <c r="F103" s="46">
        <f t="shared" si="401"/>
        <v>0.2109704641350211</v>
      </c>
      <c r="G103" s="46">
        <f t="shared" si="401"/>
        <v>0.20560747663551401</v>
      </c>
      <c r="H103" s="46">
        <f t="shared" si="401"/>
        <v>0.15972222222222221</v>
      </c>
      <c r="I103" s="48">
        <f t="shared" si="401"/>
        <v>0.13531353135313531</v>
      </c>
      <c r="J103" s="48">
        <f t="shared" ref="J103" si="402">+IFERROR(J100/J110,"nm")</f>
        <v>0.18493150684931506</v>
      </c>
      <c r="K103" s="51">
        <f t="shared" ref="K103" si="403">+J103</f>
        <v>0.18493150684931506</v>
      </c>
      <c r="L103" s="51">
        <f t="shared" ref="L103" si="404">+K103</f>
        <v>0.18493150684931506</v>
      </c>
      <c r="M103" s="51">
        <f t="shared" ref="M103" si="405">+L103</f>
        <v>0.18493150684931506</v>
      </c>
      <c r="N103" s="51">
        <f t="shared" ref="N103" si="406">+M103</f>
        <v>0.18493150684931506</v>
      </c>
      <c r="O103" s="51">
        <f t="shared" ref="O103" si="407">+N103</f>
        <v>0.18493150684931506</v>
      </c>
    </row>
    <row r="104" spans="1:15" x14ac:dyDescent="0.3">
      <c r="A104" s="9" t="s">
        <v>133</v>
      </c>
      <c r="B104" s="9">
        <f>Historicals!B136</f>
        <v>993</v>
      </c>
      <c r="C104" s="9">
        <f>Historicals!C136</f>
        <v>1372</v>
      </c>
      <c r="D104" s="9">
        <f>Historicals!D136</f>
        <v>1507</v>
      </c>
      <c r="E104" s="9">
        <f>Historicals!E136</f>
        <v>1807</v>
      </c>
      <c r="F104" s="9">
        <f>Historicals!F136</f>
        <v>2376</v>
      </c>
      <c r="G104" s="9">
        <f>Historicals!G136</f>
        <v>2490</v>
      </c>
      <c r="H104" s="9">
        <f>Historicals!H136</f>
        <v>3243</v>
      </c>
      <c r="I104" s="49">
        <f>Historicals!I136</f>
        <v>2365</v>
      </c>
      <c r="J104" s="49">
        <f>Historicals!J136</f>
        <v>2283</v>
      </c>
      <c r="K104" s="49">
        <f t="shared" ref="K104:O104" si="408">+K97-K100</f>
        <v>2497.6020000000003</v>
      </c>
      <c r="L104" s="49">
        <f t="shared" si="408"/>
        <v>2737.3717919999999</v>
      </c>
      <c r="M104" s="49">
        <f t="shared" si="408"/>
        <v>3005.6342276160008</v>
      </c>
      <c r="N104" s="49">
        <f t="shared" si="408"/>
        <v>3303.1920161499847</v>
      </c>
      <c r="O104" s="49">
        <f t="shared" si="408"/>
        <v>3636.8144097811332</v>
      </c>
    </row>
    <row r="105" spans="1:15" x14ac:dyDescent="0.3">
      <c r="A105" s="45" t="s">
        <v>128</v>
      </c>
      <c r="B105" s="46" t="str">
        <f t="shared" ref="B105" si="409">+IFERROR(B104/A104-1,"nm")</f>
        <v>nm</v>
      </c>
      <c r="C105" s="46">
        <f t="shared" ref="C105" si="410">+IFERROR(C104/B104-1,"nm")</f>
        <v>0.38167170191339372</v>
      </c>
      <c r="D105" s="46">
        <f t="shared" ref="D105" si="411">+IFERROR(D104/C104-1,"nm")</f>
        <v>9.8396501457725938E-2</v>
      </c>
      <c r="E105" s="46">
        <f t="shared" ref="E105" si="412">+IFERROR(E104/D104-1,"nm")</f>
        <v>0.19907100199071004</v>
      </c>
      <c r="F105" s="46">
        <f t="shared" ref="F105" si="413">+IFERROR(F104/E104-1,"nm")</f>
        <v>0.31488655229662421</v>
      </c>
      <c r="G105" s="46">
        <f t="shared" ref="G105" si="414">+IFERROR(G104/F104-1,"nm")</f>
        <v>4.7979797979798011E-2</v>
      </c>
      <c r="H105" s="46">
        <f t="shared" ref="H105" si="415">+IFERROR(H104/G104-1,"nm")</f>
        <v>0.30240963855421676</v>
      </c>
      <c r="I105" s="48">
        <f t="shared" ref="I105:J105" si="416">+IFERROR(I104/H104-1,"nm")</f>
        <v>-0.27073697193956214</v>
      </c>
      <c r="J105" s="48">
        <f t="shared" si="416"/>
        <v>-3.4672304439746338E-2</v>
      </c>
      <c r="K105" s="48">
        <f t="shared" ref="K105" si="417">+IFERROR(K104/J104-1,"nm")</f>
        <v>9.4000000000000083E-2</v>
      </c>
      <c r="L105" s="48">
        <f t="shared" ref="L105" si="418">+IFERROR(L104/K104-1,"nm")</f>
        <v>9.5999999999999863E-2</v>
      </c>
      <c r="M105" s="48">
        <f t="shared" ref="M105" si="419">+IFERROR(M104/L104-1,"nm")</f>
        <v>9.8000000000000309E-2</v>
      </c>
      <c r="N105" s="48">
        <f t="shared" ref="N105:O105" si="420">+IFERROR(N104/M104-1,"nm")</f>
        <v>9.8999999999999977E-2</v>
      </c>
      <c r="O105" s="48">
        <f t="shared" si="420"/>
        <v>0.10099999999999998</v>
      </c>
    </row>
    <row r="106" spans="1:15" x14ac:dyDescent="0.3">
      <c r="A106" s="45" t="s">
        <v>130</v>
      </c>
      <c r="B106" s="46">
        <f>+IFERROR(B104/B$83,"nm")</f>
        <v>0.3237691555265732</v>
      </c>
      <c r="C106" s="46">
        <f t="shared" ref="C106:O106" si="421">+IFERROR(C104/C$83,"nm")</f>
        <v>0.36248348745046233</v>
      </c>
      <c r="D106" s="46">
        <f t="shared" si="421"/>
        <v>0.35567618598064671</v>
      </c>
      <c r="E106" s="46">
        <f t="shared" si="421"/>
        <v>0.35196727697701596</v>
      </c>
      <c r="F106" s="46">
        <f t="shared" si="421"/>
        <v>0.38273195876288657</v>
      </c>
      <c r="G106" s="46">
        <f t="shared" si="421"/>
        <v>0.37281030094325496</v>
      </c>
      <c r="H106" s="46">
        <f t="shared" si="421"/>
        <v>0.39119420989143544</v>
      </c>
      <c r="I106" s="48">
        <f t="shared" si="421"/>
        <v>0.31336955081489332</v>
      </c>
      <c r="J106" s="48">
        <f t="shared" ref="J106" si="422">+IFERROR(J104/J$83,"nm")</f>
        <v>0.31498344370860926</v>
      </c>
      <c r="K106" s="48">
        <f t="shared" si="421"/>
        <v>0.31498344370860926</v>
      </c>
      <c r="L106" s="48">
        <f t="shared" si="421"/>
        <v>0.31498344370860926</v>
      </c>
      <c r="M106" s="48">
        <f t="shared" si="421"/>
        <v>0.31498344370860926</v>
      </c>
      <c r="N106" s="48">
        <f t="shared" si="421"/>
        <v>0.31498344370860926</v>
      </c>
      <c r="O106" s="48">
        <f t="shared" si="421"/>
        <v>0.31498344370860926</v>
      </c>
    </row>
    <row r="107" spans="1:15" x14ac:dyDescent="0.3">
      <c r="A107" s="9" t="s">
        <v>134</v>
      </c>
      <c r="B107" s="9">
        <f>Historicals!B158</f>
        <v>69</v>
      </c>
      <c r="C107" s="9">
        <f>Historicals!C158</f>
        <v>44</v>
      </c>
      <c r="D107" s="9">
        <f>Historicals!D158</f>
        <v>51</v>
      </c>
      <c r="E107" s="9">
        <f>Historicals!E158</f>
        <v>76</v>
      </c>
      <c r="F107" s="9">
        <f>Historicals!F158</f>
        <v>49</v>
      </c>
      <c r="G107" s="9">
        <f>Historicals!G158</f>
        <v>28</v>
      </c>
      <c r="H107" s="9">
        <f>Historicals!H158</f>
        <v>94</v>
      </c>
      <c r="I107" s="49">
        <f>Historicals!I158</f>
        <v>78</v>
      </c>
      <c r="J107" s="49">
        <f>Historicals!J158</f>
        <v>56</v>
      </c>
      <c r="K107" s="52">
        <f t="shared" ref="K107:O107" si="423">+K83*K109</f>
        <v>61.26400000000001</v>
      </c>
      <c r="L107" s="52">
        <f t="shared" si="423"/>
        <v>67.145344000000009</v>
      </c>
      <c r="M107" s="52">
        <f t="shared" si="423"/>
        <v>73.725587712000021</v>
      </c>
      <c r="N107" s="52">
        <f t="shared" si="423"/>
        <v>81.024420895488021</v>
      </c>
      <c r="O107" s="52">
        <f t="shared" si="423"/>
        <v>89.207887405932311</v>
      </c>
    </row>
    <row r="108" spans="1:15" x14ac:dyDescent="0.3">
      <c r="A108" s="45" t="s">
        <v>128</v>
      </c>
      <c r="B108" s="46" t="str">
        <f t="shared" ref="B108" si="424">+IFERROR(B107/A107-1,"nm")</f>
        <v>nm</v>
      </c>
      <c r="C108" s="46">
        <f t="shared" ref="C108" si="425">+IFERROR(C107/B107-1,"nm")</f>
        <v>-0.3623188405797102</v>
      </c>
      <c r="D108" s="46">
        <f t="shared" ref="D108" si="426">+IFERROR(D107/C107-1,"nm")</f>
        <v>0.15909090909090917</v>
      </c>
      <c r="E108" s="46">
        <f t="shared" ref="E108" si="427">+IFERROR(E107/D107-1,"nm")</f>
        <v>0.49019607843137258</v>
      </c>
      <c r="F108" s="46">
        <f t="shared" ref="F108" si="428">+IFERROR(F107/E107-1,"nm")</f>
        <v>-0.35526315789473684</v>
      </c>
      <c r="G108" s="46">
        <f t="shared" ref="G108" si="429">+IFERROR(G107/F107-1,"nm")</f>
        <v>-0.4285714285714286</v>
      </c>
      <c r="H108" s="46">
        <f t="shared" ref="H108" si="430">+IFERROR(H107/G107-1,"nm")</f>
        <v>2.3571428571428572</v>
      </c>
      <c r="I108" s="48">
        <f t="shared" ref="I108:J108" si="431">+IFERROR(I107/H107-1,"nm")</f>
        <v>-0.17021276595744683</v>
      </c>
      <c r="J108" s="48">
        <f t="shared" si="431"/>
        <v>-0.28205128205128205</v>
      </c>
      <c r="K108" s="48">
        <f t="shared" ref="K108" si="432">+IFERROR(K107/J107-1,"nm")</f>
        <v>9.4000000000000083E-2</v>
      </c>
      <c r="L108" s="48">
        <f t="shared" ref="L108" si="433">+IFERROR(L107/K107-1,"nm")</f>
        <v>9.5999999999999863E-2</v>
      </c>
      <c r="M108" s="48">
        <f t="shared" ref="M108" si="434">+IFERROR(M107/L107-1,"nm")</f>
        <v>9.8000000000000087E-2</v>
      </c>
      <c r="N108" s="48">
        <f t="shared" ref="N108:O108" si="435">+IFERROR(N107/M107-1,"nm")</f>
        <v>9.8999999999999977E-2</v>
      </c>
      <c r="O108" s="48">
        <f t="shared" si="435"/>
        <v>0.10099999999999998</v>
      </c>
    </row>
    <row r="109" spans="1:15" x14ac:dyDescent="0.3">
      <c r="A109" s="45" t="s">
        <v>132</v>
      </c>
      <c r="B109" s="46">
        <f>+IFERROR(B107/B$83,"nm")</f>
        <v>2.2497554613628953E-2</v>
      </c>
      <c r="C109" s="46">
        <f t="shared" ref="C109:I109" si="436">+IFERROR(C107/C$83,"nm")</f>
        <v>1.1624834874504624E-2</v>
      </c>
      <c r="D109" s="46">
        <f t="shared" si="436"/>
        <v>1.2036818503658248E-2</v>
      </c>
      <c r="E109" s="46">
        <f t="shared" si="436"/>
        <v>1.4803272302298403E-2</v>
      </c>
      <c r="F109" s="46">
        <f t="shared" si="436"/>
        <v>7.8930412371134018E-3</v>
      </c>
      <c r="G109" s="46">
        <f t="shared" si="436"/>
        <v>4.1922443479562805E-3</v>
      </c>
      <c r="H109" s="46">
        <f t="shared" si="436"/>
        <v>1.1338962605548853E-2</v>
      </c>
      <c r="I109" s="48">
        <f t="shared" si="436"/>
        <v>1.0335232542732211E-2</v>
      </c>
      <c r="J109" s="48">
        <f t="shared" ref="J109" si="437">+IFERROR(J107/J$83,"nm")</f>
        <v>7.7262693156732896E-3</v>
      </c>
      <c r="K109" s="51">
        <f t="shared" ref="K109:O109" si="438">+J109</f>
        <v>7.7262693156732896E-3</v>
      </c>
      <c r="L109" s="51">
        <f t="shared" si="438"/>
        <v>7.7262693156732896E-3</v>
      </c>
      <c r="M109" s="51">
        <f t="shared" si="438"/>
        <v>7.7262693156732896E-3</v>
      </c>
      <c r="N109" s="51">
        <f t="shared" si="438"/>
        <v>7.7262693156732896E-3</v>
      </c>
      <c r="O109" s="51">
        <f t="shared" si="438"/>
        <v>7.7262693156732896E-3</v>
      </c>
    </row>
    <row r="110" spans="1:15" x14ac:dyDescent="0.3">
      <c r="A110" s="9" t="s">
        <v>140</v>
      </c>
      <c r="B110" s="9">
        <f>Historicals!B147</f>
        <v>254</v>
      </c>
      <c r="C110" s="9">
        <f>Historicals!C147</f>
        <v>234</v>
      </c>
      <c r="D110" s="9">
        <f>Historicals!D147</f>
        <v>225</v>
      </c>
      <c r="E110" s="9">
        <f>Historicals!E147</f>
        <v>256</v>
      </c>
      <c r="F110" s="9">
        <f>Historicals!F147</f>
        <v>237</v>
      </c>
      <c r="G110" s="9">
        <f>Historicals!G147</f>
        <v>214</v>
      </c>
      <c r="H110" s="9">
        <f>Historicals!H147</f>
        <v>288</v>
      </c>
      <c r="I110" s="49">
        <f>Historicals!I147</f>
        <v>303</v>
      </c>
      <c r="J110" s="49">
        <f>Historicals!J147</f>
        <v>292</v>
      </c>
      <c r="K110" s="52">
        <f t="shared" ref="K110:O110" si="439">+K83*K112</f>
        <v>319.44800000000004</v>
      </c>
      <c r="L110" s="52">
        <f t="shared" si="439"/>
        <v>350.11500799999999</v>
      </c>
      <c r="M110" s="52">
        <f t="shared" si="439"/>
        <v>384.42627878400009</v>
      </c>
      <c r="N110" s="52">
        <f t="shared" si="439"/>
        <v>422.48448038361607</v>
      </c>
      <c r="O110" s="52">
        <f t="shared" si="439"/>
        <v>465.15541290236126</v>
      </c>
    </row>
    <row r="111" spans="1:15" x14ac:dyDescent="0.3">
      <c r="A111" s="45" t="s">
        <v>128</v>
      </c>
      <c r="B111" s="46" t="str">
        <f t="shared" ref="B111" si="440">+IFERROR(B110/A110-1,"nm")</f>
        <v>nm</v>
      </c>
      <c r="C111" s="46">
        <f t="shared" ref="C111" si="441">+IFERROR(C110/B110-1,"nm")</f>
        <v>-7.8740157480314932E-2</v>
      </c>
      <c r="D111" s="46">
        <f t="shared" ref="D111" si="442">+IFERROR(D110/C110-1,"nm")</f>
        <v>-3.8461538461538436E-2</v>
      </c>
      <c r="E111" s="46">
        <f t="shared" ref="E111" si="443">+IFERROR(E110/D110-1,"nm")</f>
        <v>0.13777777777777778</v>
      </c>
      <c r="F111" s="46">
        <f t="shared" ref="F111" si="444">+IFERROR(F110/E110-1,"nm")</f>
        <v>-7.421875E-2</v>
      </c>
      <c r="G111" s="46">
        <f t="shared" ref="G111" si="445">+IFERROR(G110/F110-1,"nm")</f>
        <v>-9.7046413502109741E-2</v>
      </c>
      <c r="H111" s="46">
        <f t="shared" ref="H111" si="446">+IFERROR(H110/G110-1,"nm")</f>
        <v>0.34579439252336441</v>
      </c>
      <c r="I111" s="48">
        <f t="shared" ref="I111:J111" si="447">+IFERROR(I110/H110-1,"nm")</f>
        <v>5.2083333333333259E-2</v>
      </c>
      <c r="J111" s="48">
        <f t="shared" si="447"/>
        <v>-3.6303630363036299E-2</v>
      </c>
      <c r="K111" s="48">
        <f t="shared" ref="K111" si="448">+IFERROR(K110/J110-1,"nm")</f>
        <v>9.4000000000000083E-2</v>
      </c>
      <c r="L111" s="48">
        <f t="shared" ref="L111" si="449">+IFERROR(L110/K110-1,"nm")</f>
        <v>9.5999999999999863E-2</v>
      </c>
      <c r="M111" s="48">
        <f t="shared" ref="M111" si="450">+IFERROR(M110/L110-1,"nm")</f>
        <v>9.8000000000000309E-2</v>
      </c>
      <c r="N111" s="48">
        <f t="shared" ref="N111:O111" si="451">+IFERROR(N110/M110-1,"nm")</f>
        <v>9.8999999999999977E-2</v>
      </c>
      <c r="O111" s="48">
        <f t="shared" si="451"/>
        <v>0.10099999999999998</v>
      </c>
    </row>
    <row r="112" spans="1:15" x14ac:dyDescent="0.3">
      <c r="A112" s="45" t="s">
        <v>132</v>
      </c>
      <c r="B112" s="46">
        <f>+IFERROR(B110/B$83,"nm")</f>
        <v>8.2817085099445714E-2</v>
      </c>
      <c r="C112" s="46">
        <f t="shared" ref="C112:I112" si="452">+IFERROR(C110/C$83,"nm")</f>
        <v>6.1822985468956405E-2</v>
      </c>
      <c r="D112" s="46">
        <f t="shared" si="452"/>
        <v>5.31036110455511E-2</v>
      </c>
      <c r="E112" s="46">
        <f t="shared" si="452"/>
        <v>4.9863654070899883E-2</v>
      </c>
      <c r="F112" s="46">
        <f t="shared" si="452"/>
        <v>3.817654639175258E-2</v>
      </c>
      <c r="G112" s="46">
        <f t="shared" si="452"/>
        <v>3.2040724659380147E-2</v>
      </c>
      <c r="H112" s="46">
        <f t="shared" si="452"/>
        <v>3.4740651387213509E-2</v>
      </c>
      <c r="I112" s="48">
        <f t="shared" si="452"/>
        <v>4.0148403339075128E-2</v>
      </c>
      <c r="J112" s="48">
        <f t="shared" ref="J112" si="453">+IFERROR(J110/J$83,"nm")</f>
        <v>4.0286975717439291E-2</v>
      </c>
      <c r="K112" s="51">
        <f t="shared" ref="K112" si="454">+J112</f>
        <v>4.0286975717439291E-2</v>
      </c>
      <c r="L112" s="51">
        <f t="shared" ref="L112" si="455">+K112</f>
        <v>4.0286975717439291E-2</v>
      </c>
      <c r="M112" s="51">
        <f t="shared" ref="M112" si="456">+L112</f>
        <v>4.0286975717439291E-2</v>
      </c>
      <c r="N112" s="51">
        <f t="shared" ref="N112:O112" si="457">+M112</f>
        <v>4.0286975717439291E-2</v>
      </c>
      <c r="O112" s="51">
        <f t="shared" si="457"/>
        <v>4.0286975717439291E-2</v>
      </c>
    </row>
    <row r="113" spans="1:15" x14ac:dyDescent="0.3">
      <c r="A113" s="42" t="s">
        <v>106</v>
      </c>
      <c r="B113" s="42"/>
      <c r="C113" s="42"/>
      <c r="D113" s="42"/>
      <c r="E113" s="42"/>
      <c r="F113" s="42"/>
      <c r="G113" s="42"/>
      <c r="H113" s="42"/>
      <c r="I113" s="42"/>
      <c r="J113" s="98"/>
      <c r="K113" s="38"/>
      <c r="L113" s="38"/>
      <c r="M113" s="38"/>
      <c r="N113" s="38"/>
      <c r="O113" s="38"/>
    </row>
    <row r="114" spans="1:15" x14ac:dyDescent="0.3">
      <c r="A114" s="9" t="s">
        <v>135</v>
      </c>
      <c r="B114" s="9">
        <f>Historicals!B119</f>
        <v>4653</v>
      </c>
      <c r="C114" s="9">
        <f>Historicals!C119</f>
        <v>4317</v>
      </c>
      <c r="D114" s="9">
        <f>Historicals!D119</f>
        <v>4737</v>
      </c>
      <c r="E114" s="9">
        <f>Historicals!E119</f>
        <v>5166</v>
      </c>
      <c r="F114" s="9">
        <f>Historicals!F119</f>
        <v>5254</v>
      </c>
      <c r="G114" s="9">
        <f>Historicals!G119</f>
        <v>5028</v>
      </c>
      <c r="H114" s="9">
        <f>Historicals!H119</f>
        <v>5343</v>
      </c>
      <c r="I114" s="49">
        <f>Historicals!I119</f>
        <v>5955</v>
      </c>
      <c r="J114" s="49">
        <f>Historicals!J119</f>
        <v>6431</v>
      </c>
      <c r="K114" s="49">
        <f t="shared" ref="K114:O114" si="458">K116+K120+K124</f>
        <v>7035.5140000000001</v>
      </c>
      <c r="L114" s="49">
        <f t="shared" si="458"/>
        <v>7710.9233440000016</v>
      </c>
      <c r="M114" s="49">
        <f t="shared" si="458"/>
        <v>8466.5938317120017</v>
      </c>
      <c r="N114" s="49">
        <f t="shared" si="458"/>
        <v>9304.7866210514912</v>
      </c>
      <c r="O114" s="49">
        <f t="shared" si="458"/>
        <v>10244.570069777692</v>
      </c>
    </row>
    <row r="115" spans="1:15" x14ac:dyDescent="0.3">
      <c r="A115" s="43" t="s">
        <v>128</v>
      </c>
      <c r="B115" s="46" t="str">
        <f t="shared" ref="B115" si="459">+IFERROR(B114/A114-1,"nm")</f>
        <v>nm</v>
      </c>
      <c r="C115" s="46">
        <f t="shared" ref="C115" si="460">+IFERROR(C114/B114-1,"nm")</f>
        <v>-7.2211476466795599E-2</v>
      </c>
      <c r="D115" s="46">
        <f t="shared" ref="D115" si="461">+IFERROR(D114/C114-1,"nm")</f>
        <v>9.7289784572619942E-2</v>
      </c>
      <c r="E115" s="46">
        <f t="shared" ref="E115" si="462">+IFERROR(E114/D114-1,"nm")</f>
        <v>9.0563647878403986E-2</v>
      </c>
      <c r="F115" s="46">
        <f t="shared" ref="F115" si="463">+IFERROR(F114/E114-1,"nm")</f>
        <v>1.7034456058846237E-2</v>
      </c>
      <c r="G115" s="46">
        <f t="shared" ref="G115" si="464">+IFERROR(G114/F114-1,"nm")</f>
        <v>-4.3014845831747195E-2</v>
      </c>
      <c r="H115" s="46">
        <f t="shared" ref="H115" si="465">+IFERROR(H114/G114-1,"nm")</f>
        <v>6.2649164677804237E-2</v>
      </c>
      <c r="I115" s="48">
        <f t="shared" ref="I115:J115" si="466">+IFERROR(I114/H114-1,"nm")</f>
        <v>0.11454239191465465</v>
      </c>
      <c r="J115" s="48">
        <f t="shared" si="466"/>
        <v>7.9932829554995699E-2</v>
      </c>
      <c r="K115" s="48">
        <f t="shared" ref="K115" si="467">+IFERROR(K114/J114-1,"nm")</f>
        <v>9.4000000000000083E-2</v>
      </c>
      <c r="L115" s="48">
        <f t="shared" ref="L115" si="468">+IFERROR(L114/K114-1,"nm")</f>
        <v>9.6000000000000307E-2</v>
      </c>
      <c r="M115" s="48">
        <f t="shared" ref="M115" si="469">+IFERROR(M114/L114-1,"nm")</f>
        <v>9.8000000000000087E-2</v>
      </c>
      <c r="N115" s="48">
        <f t="shared" ref="N115:O115" si="470">+IFERROR(N114/M114-1,"nm")</f>
        <v>9.9000000000000199E-2</v>
      </c>
      <c r="O115" s="48">
        <f t="shared" si="470"/>
        <v>0.10099999999999998</v>
      </c>
    </row>
    <row r="116" spans="1:15" x14ac:dyDescent="0.3">
      <c r="A116" s="44" t="s">
        <v>113</v>
      </c>
      <c r="B116" s="3">
        <f>Historicals!B120</f>
        <v>3093</v>
      </c>
      <c r="C116" s="3">
        <f>Historicals!C120</f>
        <v>2930</v>
      </c>
      <c r="D116" s="3">
        <f>Historicals!D120</f>
        <v>3285</v>
      </c>
      <c r="E116" s="3">
        <f>Historicals!E120</f>
        <v>3575</v>
      </c>
      <c r="F116" s="3">
        <f>Historicals!F120</f>
        <v>3622</v>
      </c>
      <c r="G116" s="3">
        <f>Historicals!G120</f>
        <v>3449</v>
      </c>
      <c r="H116" s="3">
        <f>Historicals!H120</f>
        <v>3659</v>
      </c>
      <c r="I116" s="50">
        <f>Historicals!I120</f>
        <v>4111</v>
      </c>
      <c r="J116" s="50">
        <f>Historicals!J120</f>
        <v>4543</v>
      </c>
      <c r="K116" s="50">
        <f t="shared" ref="K116" si="471">+J116*(1+K117)</f>
        <v>4970.0420000000004</v>
      </c>
      <c r="L116" s="50">
        <f t="shared" ref="L116" si="472">+K116*(1+L117)</f>
        <v>5447.166032000001</v>
      </c>
      <c r="M116" s="50">
        <f t="shared" ref="M116" si="473">+L116*(1+M117)</f>
        <v>5980.9883031360014</v>
      </c>
      <c r="N116" s="50">
        <f t="shared" ref="N116" si="474">+M116*(1+N117)</f>
        <v>6573.1061451464657</v>
      </c>
      <c r="O116" s="50">
        <f t="shared" ref="O116" si="475">+N116*(1+O117)</f>
        <v>7236.9898658062584</v>
      </c>
    </row>
    <row r="117" spans="1:15" x14ac:dyDescent="0.3">
      <c r="A117" s="43" t="s">
        <v>128</v>
      </c>
      <c r="B117" s="46" t="str">
        <f t="shared" ref="B117" si="476">+IFERROR(B116/A116-1,"nm")</f>
        <v>nm</v>
      </c>
      <c r="C117" s="46">
        <f t="shared" ref="C117" si="477">+IFERROR(C116/B116-1,"nm")</f>
        <v>-5.269964435822827E-2</v>
      </c>
      <c r="D117" s="46">
        <f t="shared" ref="D117" si="478">+IFERROR(D116/C116-1,"nm")</f>
        <v>0.12116040955631391</v>
      </c>
      <c r="E117" s="46">
        <f t="shared" ref="E117" si="479">+IFERROR(E116/D116-1,"nm")</f>
        <v>8.8280060882800715E-2</v>
      </c>
      <c r="F117" s="46">
        <f t="shared" ref="F117" si="480">+IFERROR(F116/E116-1,"nm")</f>
        <v>1.3146853146853044E-2</v>
      </c>
      <c r="G117" s="46">
        <f t="shared" ref="G117" si="481">+IFERROR(G116/F116-1,"nm")</f>
        <v>-4.7763666482606326E-2</v>
      </c>
      <c r="H117" s="46">
        <f t="shared" ref="H117" si="482">+IFERROR(H116/G116-1,"nm")</f>
        <v>6.0887213685126174E-2</v>
      </c>
      <c r="I117" s="48">
        <f t="shared" ref="I117:J117" si="483">+IFERROR(I116/H116-1,"nm")</f>
        <v>0.12353101940420874</v>
      </c>
      <c r="J117" s="48">
        <f t="shared" si="483"/>
        <v>0.10508392118705911</v>
      </c>
      <c r="K117" s="48">
        <f t="shared" ref="K117:O117" si="484">+K118+K119</f>
        <v>9.4E-2</v>
      </c>
      <c r="L117" s="48">
        <f t="shared" si="484"/>
        <v>9.6000000000000002E-2</v>
      </c>
      <c r="M117" s="48">
        <f t="shared" si="484"/>
        <v>9.8000000000000004E-2</v>
      </c>
      <c r="N117" s="48">
        <f t="shared" si="484"/>
        <v>9.9000000000000005E-2</v>
      </c>
      <c r="O117" s="48">
        <f t="shared" si="484"/>
        <v>0.10099999999999999</v>
      </c>
    </row>
    <row r="118" spans="1:15" x14ac:dyDescent="0.3">
      <c r="A118" s="43" t="s">
        <v>136</v>
      </c>
      <c r="B118" s="46" t="str">
        <f>Historicals!B192</f>
        <v>nm</v>
      </c>
      <c r="C118" s="46">
        <f>Historicals!C192</f>
        <v>-5.269964435822827E-2</v>
      </c>
      <c r="D118" s="46">
        <f>Historicals!D192</f>
        <v>0.12116040955631391</v>
      </c>
      <c r="E118" s="46">
        <f>Historicals!E192</f>
        <v>8.8280060882800715E-2</v>
      </c>
      <c r="F118" s="46">
        <f>Historicals!F192</f>
        <v>1.3146853146853044E-2</v>
      </c>
      <c r="G118" s="46">
        <f>Historicals!G192</f>
        <v>-4.7763666482606326E-2</v>
      </c>
      <c r="H118" s="46">
        <f>Historicals!H192</f>
        <v>6.0887213685126174E-2</v>
      </c>
      <c r="I118" s="48">
        <f>Historicals!I192</f>
        <v>0.12353101940420874</v>
      </c>
      <c r="J118" s="48">
        <f>Historicals!J192</f>
        <v>0.10508392118705911</v>
      </c>
      <c r="K118" s="51">
        <v>9.4E-2</v>
      </c>
      <c r="L118" s="51">
        <v>9.6000000000000002E-2</v>
      </c>
      <c r="M118" s="51">
        <v>9.8000000000000004E-2</v>
      </c>
      <c r="N118" s="51">
        <v>9.9000000000000005E-2</v>
      </c>
      <c r="O118" s="51">
        <v>0.10099999999999999</v>
      </c>
    </row>
    <row r="119" spans="1:15" x14ac:dyDescent="0.3">
      <c r="A119" s="43" t="s">
        <v>137</v>
      </c>
      <c r="B119" s="46" t="str">
        <f t="shared" ref="B119:I119" si="485">+IFERROR(B117-B118,"nm")</f>
        <v>nm</v>
      </c>
      <c r="C119" s="46">
        <f t="shared" si="485"/>
        <v>0</v>
      </c>
      <c r="D119" s="46">
        <f t="shared" si="485"/>
        <v>0</v>
      </c>
      <c r="E119" s="46">
        <f t="shared" si="485"/>
        <v>0</v>
      </c>
      <c r="F119" s="46">
        <f t="shared" si="485"/>
        <v>0</v>
      </c>
      <c r="G119" s="46">
        <f t="shared" si="485"/>
        <v>0</v>
      </c>
      <c r="H119" s="46">
        <f t="shared" si="485"/>
        <v>0</v>
      </c>
      <c r="I119" s="48">
        <f t="shared" si="485"/>
        <v>0</v>
      </c>
      <c r="J119" s="48">
        <f t="shared" ref="J119" si="486">+IFERROR(J117-J118,"nm")</f>
        <v>0</v>
      </c>
      <c r="K119" s="109">
        <f>J119</f>
        <v>0</v>
      </c>
      <c r="L119" s="109">
        <f t="shared" ref="L119:O119" si="487">K119</f>
        <v>0</v>
      </c>
      <c r="M119" s="109">
        <f t="shared" si="487"/>
        <v>0</v>
      </c>
      <c r="N119" s="109">
        <f t="shared" si="487"/>
        <v>0</v>
      </c>
      <c r="O119" s="109">
        <f t="shared" si="487"/>
        <v>0</v>
      </c>
    </row>
    <row r="120" spans="1:15" x14ac:dyDescent="0.3">
      <c r="A120" s="44" t="s">
        <v>114</v>
      </c>
      <c r="B120" s="3">
        <f>Historicals!B121</f>
        <v>1251</v>
      </c>
      <c r="C120" s="3">
        <f>Historicals!C121</f>
        <v>1117</v>
      </c>
      <c r="D120" s="3">
        <f>Historicals!D121</f>
        <v>1185</v>
      </c>
      <c r="E120" s="3">
        <f>Historicals!E121</f>
        <v>1347</v>
      </c>
      <c r="F120" s="3">
        <f>Historicals!F121</f>
        <v>1395</v>
      </c>
      <c r="G120" s="3">
        <f>Historicals!G121</f>
        <v>1365</v>
      </c>
      <c r="H120" s="3">
        <f>Historicals!H121</f>
        <v>1494</v>
      </c>
      <c r="I120" s="50">
        <f>Historicals!I121</f>
        <v>1610</v>
      </c>
      <c r="J120" s="50">
        <f>Historicals!J121</f>
        <v>1664</v>
      </c>
      <c r="K120" s="50">
        <f t="shared" ref="K120" si="488">+J120*(1+K121)</f>
        <v>1820.4160000000002</v>
      </c>
      <c r="L120" s="50">
        <f t="shared" ref="L120" si="489">+K120*(1+L121)</f>
        <v>1995.1759360000003</v>
      </c>
      <c r="M120" s="50">
        <f t="shared" ref="M120" si="490">+L120*(1+M121)</f>
        <v>2190.7031777280004</v>
      </c>
      <c r="N120" s="50">
        <f t="shared" ref="N120" si="491">+M120*(1+N121)</f>
        <v>2407.5827923230722</v>
      </c>
      <c r="O120" s="50">
        <f t="shared" ref="O120" si="492">+N120*(1+O121)</f>
        <v>2650.7486543477025</v>
      </c>
    </row>
    <row r="121" spans="1:15" x14ac:dyDescent="0.3">
      <c r="A121" s="43" t="s">
        <v>128</v>
      </c>
      <c r="B121" s="46" t="str">
        <f t="shared" ref="B121" si="493">+IFERROR(B120/A120-1,"nm")</f>
        <v>nm</v>
      </c>
      <c r="C121" s="46">
        <f t="shared" ref="C121" si="494">+IFERROR(C120/B120-1,"nm")</f>
        <v>-0.10711430855315751</v>
      </c>
      <c r="D121" s="46">
        <f t="shared" ref="D121" si="495">+IFERROR(D120/C120-1,"nm")</f>
        <v>6.0877350044762801E-2</v>
      </c>
      <c r="E121" s="46">
        <f t="shared" ref="E121" si="496">+IFERROR(E120/D120-1,"nm")</f>
        <v>0.13670886075949373</v>
      </c>
      <c r="F121" s="46">
        <f t="shared" ref="F121" si="497">+IFERROR(F120/E120-1,"nm")</f>
        <v>3.563474387527843E-2</v>
      </c>
      <c r="G121" s="46">
        <f t="shared" ref="G121" si="498">+IFERROR(G120/F120-1,"nm")</f>
        <v>-2.1505376344086002E-2</v>
      </c>
      <c r="H121" s="46">
        <f t="shared" ref="H121" si="499">+IFERROR(H120/G120-1,"nm")</f>
        <v>9.4505494505494614E-2</v>
      </c>
      <c r="I121" s="48">
        <f t="shared" ref="I121:J121" si="500">+IFERROR(I120/H120-1,"nm")</f>
        <v>7.7643908969210251E-2</v>
      </c>
      <c r="J121" s="48">
        <f t="shared" si="500"/>
        <v>3.354037267080745E-2</v>
      </c>
      <c r="K121" s="48">
        <f t="shared" ref="K121:O121" si="501">+K122+K123</f>
        <v>9.4E-2</v>
      </c>
      <c r="L121" s="48">
        <f t="shared" si="501"/>
        <v>9.6000000000000002E-2</v>
      </c>
      <c r="M121" s="48">
        <f t="shared" si="501"/>
        <v>9.8000000000000004E-2</v>
      </c>
      <c r="N121" s="48">
        <f t="shared" si="501"/>
        <v>9.9000000000000005E-2</v>
      </c>
      <c r="O121" s="48">
        <f t="shared" si="501"/>
        <v>0.10099999999999999</v>
      </c>
    </row>
    <row r="122" spans="1:15" x14ac:dyDescent="0.3">
      <c r="A122" s="43" t="s">
        <v>136</v>
      </c>
      <c r="B122" s="46" t="str">
        <f>Historicals!B193</f>
        <v>nm</v>
      </c>
      <c r="C122" s="46">
        <f>Historicals!C193</f>
        <v>-0.10711430855315751</v>
      </c>
      <c r="D122" s="46">
        <f>Historicals!D193</f>
        <v>6.0877350044762801E-2</v>
      </c>
      <c r="E122" s="46">
        <f>Historicals!E193</f>
        <v>0.13670886075949373</v>
      </c>
      <c r="F122" s="46">
        <f>Historicals!F193</f>
        <v>3.563474387527843E-2</v>
      </c>
      <c r="G122" s="46">
        <f>Historicals!G193</f>
        <v>-2.1505376344086002E-2</v>
      </c>
      <c r="H122" s="46">
        <f>Historicals!H193</f>
        <v>9.4505494505494614E-2</v>
      </c>
      <c r="I122" s="48">
        <f>Historicals!I193</f>
        <v>7.7643908969210251E-2</v>
      </c>
      <c r="J122" s="48">
        <f>Historicals!J193</f>
        <v>3.354037267080745E-2</v>
      </c>
      <c r="K122" s="51">
        <v>9.4E-2</v>
      </c>
      <c r="L122" s="51">
        <v>9.6000000000000002E-2</v>
      </c>
      <c r="M122" s="51">
        <v>9.8000000000000004E-2</v>
      </c>
      <c r="N122" s="51">
        <v>9.9000000000000005E-2</v>
      </c>
      <c r="O122" s="51">
        <v>0.10099999999999999</v>
      </c>
    </row>
    <row r="123" spans="1:15" x14ac:dyDescent="0.3">
      <c r="A123" s="43" t="s">
        <v>137</v>
      </c>
      <c r="B123" s="46" t="str">
        <f t="shared" ref="B123:H123" si="502">+IFERROR(B121-B122,"nm")</f>
        <v>nm</v>
      </c>
      <c r="C123" s="46">
        <f t="shared" si="502"/>
        <v>0</v>
      </c>
      <c r="D123" s="46">
        <f t="shared" si="502"/>
        <v>0</v>
      </c>
      <c r="E123" s="46">
        <f t="shared" si="502"/>
        <v>0</v>
      </c>
      <c r="F123" s="46">
        <f t="shared" si="502"/>
        <v>0</v>
      </c>
      <c r="G123" s="46">
        <f t="shared" si="502"/>
        <v>0</v>
      </c>
      <c r="H123" s="46">
        <f t="shared" si="502"/>
        <v>0</v>
      </c>
      <c r="I123" s="48">
        <f>+IFERROR(I121-I122,"nm")</f>
        <v>0</v>
      </c>
      <c r="J123" s="48">
        <f>+IFERROR(J121-J122,"nm")</f>
        <v>0</v>
      </c>
      <c r="K123" s="109">
        <f>J123</f>
        <v>0</v>
      </c>
      <c r="L123" s="109">
        <f t="shared" ref="L123:O123" si="503">K123</f>
        <v>0</v>
      </c>
      <c r="M123" s="109">
        <f t="shared" si="503"/>
        <v>0</v>
      </c>
      <c r="N123" s="109">
        <f t="shared" si="503"/>
        <v>0</v>
      </c>
      <c r="O123" s="109">
        <f t="shared" si="503"/>
        <v>0</v>
      </c>
    </row>
    <row r="124" spans="1:15" x14ac:dyDescent="0.3">
      <c r="A124" s="44" t="s">
        <v>115</v>
      </c>
      <c r="B124" s="3">
        <f>Historicals!B122</f>
        <v>309</v>
      </c>
      <c r="C124" s="3">
        <f>Historicals!C122</f>
        <v>270</v>
      </c>
      <c r="D124" s="3">
        <f>Historicals!D122</f>
        <v>267</v>
      </c>
      <c r="E124" s="3">
        <f>Historicals!E122</f>
        <v>244</v>
      </c>
      <c r="F124" s="3">
        <f>Historicals!F122</f>
        <v>237</v>
      </c>
      <c r="G124" s="3">
        <f>Historicals!G122</f>
        <v>214</v>
      </c>
      <c r="H124" s="3">
        <f>Historicals!H122</f>
        <v>190</v>
      </c>
      <c r="I124" s="50">
        <f>Historicals!I122</f>
        <v>234</v>
      </c>
      <c r="J124" s="50">
        <f>Historicals!J122</f>
        <v>224</v>
      </c>
      <c r="K124" s="50">
        <f t="shared" ref="K124:O124" si="504">+J124*(1+K125)</f>
        <v>245.05600000000001</v>
      </c>
      <c r="L124" s="50">
        <f t="shared" si="504"/>
        <v>268.58137600000003</v>
      </c>
      <c r="M124" s="50">
        <f t="shared" si="504"/>
        <v>294.90235084800008</v>
      </c>
      <c r="N124" s="50">
        <f t="shared" si="504"/>
        <v>324.09768358195208</v>
      </c>
      <c r="O124" s="50">
        <f t="shared" si="504"/>
        <v>356.83154962372925</v>
      </c>
    </row>
    <row r="125" spans="1:15" x14ac:dyDescent="0.3">
      <c r="A125" s="43" t="s">
        <v>128</v>
      </c>
      <c r="B125" s="46" t="str">
        <f t="shared" ref="B125" si="505">+IFERROR(B124/A124-1,"nm")</f>
        <v>nm</v>
      </c>
      <c r="C125" s="46">
        <f t="shared" ref="C125" si="506">+IFERROR(C124/B124-1,"nm")</f>
        <v>-0.12621359223300976</v>
      </c>
      <c r="D125" s="46">
        <f t="shared" ref="D125" si="507">+IFERROR(D124/C124-1,"nm")</f>
        <v>-1.1111111111111072E-2</v>
      </c>
      <c r="E125" s="46">
        <f t="shared" ref="E125" si="508">+IFERROR(E124/D124-1,"nm")</f>
        <v>-8.6142322097378266E-2</v>
      </c>
      <c r="F125" s="46">
        <f t="shared" ref="F125" si="509">+IFERROR(F124/E124-1,"nm")</f>
        <v>-2.8688524590163911E-2</v>
      </c>
      <c r="G125" s="46">
        <f t="shared" ref="G125" si="510">+IFERROR(G124/F124-1,"nm")</f>
        <v>-9.7046413502109741E-2</v>
      </c>
      <c r="H125" s="46">
        <f t="shared" ref="H125" si="511">+IFERROR(H124/G124-1,"nm")</f>
        <v>-0.11214953271028039</v>
      </c>
      <c r="I125" s="48">
        <f t="shared" ref="I125:J125" si="512">+IFERROR(I124/H124-1,"nm")</f>
        <v>0.23157894736842111</v>
      </c>
      <c r="J125" s="48">
        <f t="shared" si="512"/>
        <v>-4.2735042735042694E-2</v>
      </c>
      <c r="K125" s="48">
        <f t="shared" ref="K125:O125" si="513">+K126+K127</f>
        <v>9.4E-2</v>
      </c>
      <c r="L125" s="48">
        <f t="shared" si="513"/>
        <v>9.6000000000000002E-2</v>
      </c>
      <c r="M125" s="48">
        <f t="shared" si="513"/>
        <v>9.8000000000000004E-2</v>
      </c>
      <c r="N125" s="48">
        <f t="shared" si="513"/>
        <v>9.9000000000000005E-2</v>
      </c>
      <c r="O125" s="48">
        <f t="shared" si="513"/>
        <v>0.10099999999999999</v>
      </c>
    </row>
    <row r="126" spans="1:15" x14ac:dyDescent="0.3">
      <c r="A126" s="43" t="s">
        <v>136</v>
      </c>
      <c r="B126" s="46" t="str">
        <f>Historicals!B194</f>
        <v>nm</v>
      </c>
      <c r="C126" s="46">
        <f>Historicals!C194</f>
        <v>-0.12621359223300976</v>
      </c>
      <c r="D126" s="46">
        <f>Historicals!D194</f>
        <v>-1.1111111111111072E-2</v>
      </c>
      <c r="E126" s="46">
        <f>Historicals!E194</f>
        <v>-8.6142322097378266E-2</v>
      </c>
      <c r="F126" s="46">
        <f>Historicals!F194</f>
        <v>-2.8688524590163911E-2</v>
      </c>
      <c r="G126" s="46">
        <f>Historicals!G194</f>
        <v>-9.7046413502109741E-2</v>
      </c>
      <c r="H126" s="46">
        <f>Historicals!H194</f>
        <v>-0.11214953271028039</v>
      </c>
      <c r="I126" s="48">
        <f>Historicals!I194</f>
        <v>0.23157894736842111</v>
      </c>
      <c r="J126" s="48">
        <f>Historicals!J194</f>
        <v>-4.2735042735042694E-2</v>
      </c>
      <c r="K126" s="51">
        <v>9.4E-2</v>
      </c>
      <c r="L126" s="51">
        <v>9.6000000000000002E-2</v>
      </c>
      <c r="M126" s="51">
        <v>9.8000000000000004E-2</v>
      </c>
      <c r="N126" s="51">
        <v>9.9000000000000005E-2</v>
      </c>
      <c r="O126" s="51">
        <v>0.10099999999999999</v>
      </c>
    </row>
    <row r="127" spans="1:15" x14ac:dyDescent="0.3">
      <c r="A127" s="43" t="s">
        <v>137</v>
      </c>
      <c r="B127" s="46" t="str">
        <f t="shared" ref="B127:I127" si="514">+IFERROR(B125-B126,"nm")</f>
        <v>nm</v>
      </c>
      <c r="C127" s="46">
        <f t="shared" si="514"/>
        <v>0</v>
      </c>
      <c r="D127" s="46">
        <f t="shared" si="514"/>
        <v>0</v>
      </c>
      <c r="E127" s="46">
        <f t="shared" si="514"/>
        <v>0</v>
      </c>
      <c r="F127" s="46">
        <f t="shared" si="514"/>
        <v>0</v>
      </c>
      <c r="G127" s="46">
        <f t="shared" si="514"/>
        <v>0</v>
      </c>
      <c r="H127" s="46">
        <f t="shared" si="514"/>
        <v>0</v>
      </c>
      <c r="I127" s="48">
        <f t="shared" si="514"/>
        <v>0</v>
      </c>
      <c r="J127" s="48">
        <f t="shared" ref="J127" si="515">+IFERROR(J125-J126,"nm")</f>
        <v>0</v>
      </c>
      <c r="K127" s="109">
        <f>J127</f>
        <v>0</v>
      </c>
      <c r="L127" s="109">
        <f t="shared" ref="L127:O127" si="516">K127</f>
        <v>0</v>
      </c>
      <c r="M127" s="109">
        <f t="shared" si="516"/>
        <v>0</v>
      </c>
      <c r="N127" s="109">
        <f t="shared" si="516"/>
        <v>0</v>
      </c>
      <c r="O127" s="109">
        <f t="shared" si="516"/>
        <v>0</v>
      </c>
    </row>
    <row r="128" spans="1:15" x14ac:dyDescent="0.3">
      <c r="A128" s="9" t="s">
        <v>129</v>
      </c>
      <c r="B128" s="47">
        <f t="shared" ref="B128:H128" si="517">+B135+B131</f>
        <v>967</v>
      </c>
      <c r="C128" s="47">
        <f t="shared" si="517"/>
        <v>1045</v>
      </c>
      <c r="D128" s="47">
        <f t="shared" si="517"/>
        <v>1036</v>
      </c>
      <c r="E128" s="47">
        <f t="shared" si="517"/>
        <v>1244</v>
      </c>
      <c r="F128" s="47">
        <f t="shared" si="517"/>
        <v>1376</v>
      </c>
      <c r="G128" s="47">
        <f t="shared" si="517"/>
        <v>1230</v>
      </c>
      <c r="H128" s="47">
        <f t="shared" si="517"/>
        <v>1573</v>
      </c>
      <c r="I128" s="52">
        <f>+I135+I131</f>
        <v>1938</v>
      </c>
      <c r="J128" s="52">
        <f>+J135+J131</f>
        <v>1974</v>
      </c>
      <c r="K128" s="52">
        <f t="shared" ref="K128:O128" si="518">+K114*K130</f>
        <v>2159.556</v>
      </c>
      <c r="L128" s="52">
        <f t="shared" si="518"/>
        <v>2366.8733760000005</v>
      </c>
      <c r="M128" s="52">
        <f t="shared" si="518"/>
        <v>2598.8269668480002</v>
      </c>
      <c r="N128" s="52">
        <f t="shared" si="518"/>
        <v>2856.1108365659529</v>
      </c>
      <c r="O128" s="52">
        <f t="shared" si="518"/>
        <v>3144.578031059114</v>
      </c>
    </row>
    <row r="129" spans="1:15" x14ac:dyDescent="0.3">
      <c r="A129" s="45" t="s">
        <v>128</v>
      </c>
      <c r="B129" s="46" t="str">
        <f t="shared" ref="B129" si="519">+IFERROR(B128/A128-1,"nm")</f>
        <v>nm</v>
      </c>
      <c r="C129" s="46">
        <f t="shared" ref="C129" si="520">+IFERROR(C128/B128-1,"nm")</f>
        <v>8.0661840744570945E-2</v>
      </c>
      <c r="D129" s="46">
        <f t="shared" ref="D129" si="521">+IFERROR(D128/C128-1,"nm")</f>
        <v>-8.6124401913875159E-3</v>
      </c>
      <c r="E129" s="46">
        <f t="shared" ref="E129" si="522">+IFERROR(E128/D128-1,"nm")</f>
        <v>0.20077220077220082</v>
      </c>
      <c r="F129" s="46">
        <f t="shared" ref="F129" si="523">+IFERROR(F128/E128-1,"nm")</f>
        <v>0.10610932475884249</v>
      </c>
      <c r="G129" s="46">
        <f t="shared" ref="G129" si="524">+IFERROR(G128/F128-1,"nm")</f>
        <v>-0.10610465116279066</v>
      </c>
      <c r="H129" s="46">
        <f t="shared" ref="H129" si="525">+IFERROR(H128/G128-1,"nm")</f>
        <v>0.27886178861788613</v>
      </c>
      <c r="I129" s="48">
        <f>+IFERROR(I128/H128-1,"nm")</f>
        <v>0.23204068658614108</v>
      </c>
      <c r="J129" s="48">
        <f>+IFERROR(J128/I128-1,"nm")</f>
        <v>1.8575851393188847E-2</v>
      </c>
      <c r="K129" s="48">
        <f t="shared" ref="K129" si="526">+IFERROR(K128/J128-1,"nm")</f>
        <v>9.4000000000000083E-2</v>
      </c>
      <c r="L129" s="48">
        <f t="shared" ref="L129" si="527">+IFERROR(L128/K128-1,"nm")</f>
        <v>9.6000000000000085E-2</v>
      </c>
      <c r="M129" s="48">
        <f t="shared" ref="M129" si="528">+IFERROR(M128/L128-1,"nm")</f>
        <v>9.7999999999999865E-2</v>
      </c>
      <c r="N129" s="48">
        <f t="shared" ref="N129:O129" si="529">+IFERROR(N128/M128-1,"nm")</f>
        <v>9.9000000000000199E-2</v>
      </c>
      <c r="O129" s="48">
        <f t="shared" si="529"/>
        <v>0.10099999999999998</v>
      </c>
    </row>
    <row r="130" spans="1:15" x14ac:dyDescent="0.3">
      <c r="A130" s="45" t="s">
        <v>130</v>
      </c>
      <c r="B130" s="46">
        <f>+IFERROR(B128/B$114,"nm")</f>
        <v>0.20782290995056951</v>
      </c>
      <c r="C130" s="46">
        <f t="shared" ref="C130:I130" si="530">+IFERROR(C128/C$114,"nm")</f>
        <v>0.24206624971044707</v>
      </c>
      <c r="D130" s="46">
        <f t="shared" si="530"/>
        <v>0.218703820983745</v>
      </c>
      <c r="E130" s="46">
        <f t="shared" si="530"/>
        <v>0.2408052651955091</v>
      </c>
      <c r="F130" s="46">
        <f t="shared" si="530"/>
        <v>0.26189569851541683</v>
      </c>
      <c r="G130" s="46">
        <f t="shared" si="530"/>
        <v>0.24463007159904535</v>
      </c>
      <c r="H130" s="46">
        <f t="shared" si="530"/>
        <v>0.2944038929440389</v>
      </c>
      <c r="I130" s="48">
        <f t="shared" si="530"/>
        <v>0.32544080604534004</v>
      </c>
      <c r="J130" s="48">
        <f t="shared" ref="J130" si="531">+IFERROR(J128/J$114,"nm")</f>
        <v>0.30695070751049602</v>
      </c>
      <c r="K130" s="51">
        <f t="shared" ref="K130" si="532">+J130</f>
        <v>0.30695070751049602</v>
      </c>
      <c r="L130" s="51">
        <f t="shared" ref="L130" si="533">+K130</f>
        <v>0.30695070751049602</v>
      </c>
      <c r="M130" s="51">
        <f t="shared" ref="M130" si="534">+L130</f>
        <v>0.30695070751049602</v>
      </c>
      <c r="N130" s="51">
        <f t="shared" ref="N130:O130" si="535">+M130</f>
        <v>0.30695070751049602</v>
      </c>
      <c r="O130" s="51">
        <f t="shared" si="535"/>
        <v>0.30695070751049602</v>
      </c>
    </row>
    <row r="131" spans="1:15" x14ac:dyDescent="0.3">
      <c r="A131" s="9" t="s">
        <v>131</v>
      </c>
      <c r="B131" s="9">
        <f>Historicals!B170</f>
        <v>49</v>
      </c>
      <c r="C131" s="9">
        <f>Historicals!C170</f>
        <v>43</v>
      </c>
      <c r="D131" s="9">
        <f>Historicals!D170</f>
        <v>56</v>
      </c>
      <c r="E131" s="9">
        <f>Historicals!E170</f>
        <v>55</v>
      </c>
      <c r="F131" s="9">
        <f>Historicals!F170</f>
        <v>53</v>
      </c>
      <c r="G131" s="9">
        <f>Historicals!G170</f>
        <v>46</v>
      </c>
      <c r="H131" s="9">
        <f>Historicals!H170</f>
        <v>43</v>
      </c>
      <c r="I131" s="49">
        <f>Historicals!I170</f>
        <v>42</v>
      </c>
      <c r="J131" s="49">
        <f>Historicals!J170</f>
        <v>42</v>
      </c>
      <c r="K131" s="52">
        <f t="shared" ref="K131:O131" si="536">+K134*K141</f>
        <v>45.948</v>
      </c>
      <c r="L131" s="52">
        <f t="shared" si="536"/>
        <v>50.359008000000017</v>
      </c>
      <c r="M131" s="52">
        <f t="shared" si="536"/>
        <v>55.294190784000016</v>
      </c>
      <c r="N131" s="52">
        <f t="shared" si="536"/>
        <v>60.76831567161603</v>
      </c>
      <c r="O131" s="52">
        <f t="shared" si="536"/>
        <v>66.905915554449251</v>
      </c>
    </row>
    <row r="132" spans="1:15" x14ac:dyDescent="0.3">
      <c r="A132" s="45" t="s">
        <v>128</v>
      </c>
      <c r="B132" s="46" t="str">
        <f t="shared" ref="B132" si="537">+IFERROR(B131/A131-1,"nm")</f>
        <v>nm</v>
      </c>
      <c r="C132" s="46">
        <f t="shared" ref="C132" si="538">+IFERROR(C131/B131-1,"nm")</f>
        <v>-0.12244897959183676</v>
      </c>
      <c r="D132" s="46">
        <f t="shared" ref="D132" si="539">+IFERROR(D131/C131-1,"nm")</f>
        <v>0.30232558139534893</v>
      </c>
      <c r="E132" s="46">
        <f t="shared" ref="E132" si="540">+IFERROR(E131/D131-1,"nm")</f>
        <v>-1.7857142857142905E-2</v>
      </c>
      <c r="F132" s="46">
        <f t="shared" ref="F132" si="541">+IFERROR(F131/E131-1,"nm")</f>
        <v>-3.6363636363636376E-2</v>
      </c>
      <c r="G132" s="46">
        <f t="shared" ref="G132" si="542">+IFERROR(G131/F131-1,"nm")</f>
        <v>-0.13207547169811318</v>
      </c>
      <c r="H132" s="46">
        <f t="shared" ref="H132" si="543">+IFERROR(H131/G131-1,"nm")</f>
        <v>-6.5217391304347783E-2</v>
      </c>
      <c r="I132" s="48">
        <f t="shared" ref="I132:J132" si="544">+IFERROR(I131/H131-1,"nm")</f>
        <v>-2.3255813953488413E-2</v>
      </c>
      <c r="J132" s="48">
        <f t="shared" si="544"/>
        <v>0</v>
      </c>
      <c r="K132" s="48">
        <f t="shared" ref="K132" si="545">+IFERROR(K131/J131-1,"nm")</f>
        <v>9.4000000000000083E-2</v>
      </c>
      <c r="L132" s="48">
        <f t="shared" ref="L132" si="546">+IFERROR(L131/K131-1,"nm")</f>
        <v>9.6000000000000307E-2</v>
      </c>
      <c r="M132" s="48">
        <f t="shared" ref="M132" si="547">+IFERROR(M131/L131-1,"nm")</f>
        <v>9.7999999999999865E-2</v>
      </c>
      <c r="N132" s="48">
        <f t="shared" ref="N132:O132" si="548">+IFERROR(N131/M131-1,"nm")</f>
        <v>9.9000000000000199E-2</v>
      </c>
      <c r="O132" s="48">
        <f t="shared" si="548"/>
        <v>0.10099999999999998</v>
      </c>
    </row>
    <row r="133" spans="1:15" x14ac:dyDescent="0.3">
      <c r="A133" s="45" t="s">
        <v>132</v>
      </c>
      <c r="B133" s="46">
        <f>+IFERROR(B131/B$114,"nm")</f>
        <v>1.053084031807436E-2</v>
      </c>
      <c r="C133" s="46">
        <f t="shared" ref="C133:I133" si="549">+IFERROR(C131/C$114,"nm")</f>
        <v>9.9606208014825105E-3</v>
      </c>
      <c r="D133" s="46">
        <f t="shared" si="549"/>
        <v>1.1821828161283512E-2</v>
      </c>
      <c r="E133" s="46">
        <f t="shared" si="549"/>
        <v>1.064653503677894E-2</v>
      </c>
      <c r="F133" s="46">
        <f t="shared" si="549"/>
        <v>1.0087552341073468E-2</v>
      </c>
      <c r="G133" s="46">
        <f t="shared" si="549"/>
        <v>9.148766905330152E-3</v>
      </c>
      <c r="H133" s="46">
        <f t="shared" si="549"/>
        <v>8.0479131574022079E-3</v>
      </c>
      <c r="I133" s="48">
        <f t="shared" si="549"/>
        <v>7.0528967254408059E-3</v>
      </c>
      <c r="J133" s="48">
        <f t="shared" ref="J133" si="550">+IFERROR(J131/J$114,"nm")</f>
        <v>6.5308661172445966E-3</v>
      </c>
      <c r="K133" s="48">
        <f t="shared" ref="K133:O133" si="551">+IFERROR(K131/K$21,"nm")</f>
        <v>1.9437245464642725E-3</v>
      </c>
      <c r="L133" s="48">
        <f t="shared" si="551"/>
        <v>1.9437245464642729E-3</v>
      </c>
      <c r="M133" s="48">
        <f t="shared" si="551"/>
        <v>1.9437245464642727E-3</v>
      </c>
      <c r="N133" s="48">
        <f t="shared" si="551"/>
        <v>1.9437245464642729E-3</v>
      </c>
      <c r="O133" s="48">
        <f t="shared" si="551"/>
        <v>1.9437245464642733E-3</v>
      </c>
    </row>
    <row r="134" spans="1:15" x14ac:dyDescent="0.3">
      <c r="A134" s="45" t="s">
        <v>139</v>
      </c>
      <c r="B134" s="46">
        <f t="shared" ref="B134:H134" si="552">+IFERROR(B131/B141,"nm")</f>
        <v>0.15909090909090909</v>
      </c>
      <c r="C134" s="46">
        <f t="shared" si="552"/>
        <v>0.12951807228915663</v>
      </c>
      <c r="D134" s="46">
        <f t="shared" si="552"/>
        <v>0.16470588235294117</v>
      </c>
      <c r="E134" s="46">
        <f t="shared" si="552"/>
        <v>0.16224188790560473</v>
      </c>
      <c r="F134" s="46">
        <f t="shared" si="552"/>
        <v>0.16257668711656442</v>
      </c>
      <c r="G134" s="46">
        <f t="shared" si="552"/>
        <v>0.1554054054054054</v>
      </c>
      <c r="H134" s="46">
        <f t="shared" si="552"/>
        <v>0.14144736842105263</v>
      </c>
      <c r="I134" s="48">
        <f>+IFERROR(I131/I141,"nm")</f>
        <v>0.15328467153284672</v>
      </c>
      <c r="J134" s="48">
        <f>+IFERROR(J131/J141,"nm")</f>
        <v>0.15053763440860216</v>
      </c>
      <c r="K134" s="51">
        <f t="shared" ref="K134" si="553">+J134</f>
        <v>0.15053763440860216</v>
      </c>
      <c r="L134" s="51">
        <f t="shared" ref="L134" si="554">+K134</f>
        <v>0.15053763440860216</v>
      </c>
      <c r="M134" s="51">
        <f t="shared" ref="M134" si="555">+L134</f>
        <v>0.15053763440860216</v>
      </c>
      <c r="N134" s="51">
        <f t="shared" ref="N134:O134" si="556">+M134</f>
        <v>0.15053763440860216</v>
      </c>
      <c r="O134" s="51">
        <f t="shared" si="556"/>
        <v>0.15053763440860216</v>
      </c>
    </row>
    <row r="135" spans="1:15" x14ac:dyDescent="0.3">
      <c r="A135" s="9" t="s">
        <v>133</v>
      </c>
      <c r="B135" s="9">
        <f>Historicals!B137</f>
        <v>918</v>
      </c>
      <c r="C135" s="9">
        <f>Historicals!C137</f>
        <v>1002</v>
      </c>
      <c r="D135" s="9">
        <f>Historicals!D137</f>
        <v>980</v>
      </c>
      <c r="E135" s="9">
        <f>Historicals!E137</f>
        <v>1189</v>
      </c>
      <c r="F135" s="9">
        <f>Historicals!F137</f>
        <v>1323</v>
      </c>
      <c r="G135" s="9">
        <f>Historicals!G137</f>
        <v>1184</v>
      </c>
      <c r="H135" s="9">
        <f>Historicals!H137</f>
        <v>1530</v>
      </c>
      <c r="I135" s="49">
        <f>Historicals!I137</f>
        <v>1896</v>
      </c>
      <c r="J135" s="49">
        <f>Historicals!J137</f>
        <v>1932</v>
      </c>
      <c r="K135" s="49">
        <f t="shared" ref="K135:O135" si="557">+K128-K131</f>
        <v>2113.6080000000002</v>
      </c>
      <c r="L135" s="49">
        <f t="shared" si="557"/>
        <v>2316.5143680000006</v>
      </c>
      <c r="M135" s="49">
        <f t="shared" si="557"/>
        <v>2543.5327760640002</v>
      </c>
      <c r="N135" s="49">
        <f t="shared" si="557"/>
        <v>2795.3425208943368</v>
      </c>
      <c r="O135" s="49">
        <f t="shared" si="557"/>
        <v>3077.6721155046648</v>
      </c>
    </row>
    <row r="136" spans="1:15" x14ac:dyDescent="0.3">
      <c r="A136" s="45" t="s">
        <v>128</v>
      </c>
      <c r="B136" s="46" t="str">
        <f t="shared" ref="B136" si="558">+IFERROR(B135/A135-1,"nm")</f>
        <v>nm</v>
      </c>
      <c r="C136" s="46">
        <f t="shared" ref="C136" si="559">+IFERROR(C135/B135-1,"nm")</f>
        <v>9.1503267973856106E-2</v>
      </c>
      <c r="D136" s="46">
        <f t="shared" ref="D136" si="560">+IFERROR(D135/C135-1,"nm")</f>
        <v>-2.1956087824351322E-2</v>
      </c>
      <c r="E136" s="46">
        <f t="shared" ref="E136" si="561">+IFERROR(E135/D135-1,"nm")</f>
        <v>0.21326530612244898</v>
      </c>
      <c r="F136" s="46">
        <f t="shared" ref="F136" si="562">+IFERROR(F135/E135-1,"nm")</f>
        <v>0.11269974768713209</v>
      </c>
      <c r="G136" s="46">
        <f t="shared" ref="G136" si="563">+IFERROR(G135/F135-1,"nm")</f>
        <v>-0.1050642479213908</v>
      </c>
      <c r="H136" s="46">
        <f t="shared" ref="H136" si="564">+IFERROR(H135/G135-1,"nm")</f>
        <v>0.29222972972972983</v>
      </c>
      <c r="I136" s="48">
        <f>+IFERROR(I135/H135-1,"nm")</f>
        <v>0.23921568627450984</v>
      </c>
      <c r="J136" s="48">
        <f>+IFERROR(J135/I135-1,"nm")</f>
        <v>1.8987341772152E-2</v>
      </c>
      <c r="K136" s="48">
        <f t="shared" ref="K136" si="565">+IFERROR(K135/J135-1,"nm")</f>
        <v>9.4000000000000083E-2</v>
      </c>
      <c r="L136" s="48">
        <f t="shared" ref="L136" si="566">+IFERROR(L135/K135-1,"nm")</f>
        <v>9.6000000000000085E-2</v>
      </c>
      <c r="M136" s="48">
        <f t="shared" ref="M136" si="567">+IFERROR(M135/L135-1,"nm")</f>
        <v>9.7999999999999865E-2</v>
      </c>
      <c r="N136" s="48">
        <f t="shared" ref="N136:O136" si="568">+IFERROR(N135/M135-1,"nm")</f>
        <v>9.9000000000000199E-2</v>
      </c>
      <c r="O136" s="48">
        <f t="shared" si="568"/>
        <v>0.10099999999999998</v>
      </c>
    </row>
    <row r="137" spans="1:15" x14ac:dyDescent="0.3">
      <c r="A137" s="45" t="s">
        <v>130</v>
      </c>
      <c r="B137" s="46">
        <f>+IFERROR(B135/B$114,"nm")</f>
        <v>0.19729206963249515</v>
      </c>
      <c r="C137" s="46">
        <f t="shared" ref="C137:O137" si="569">+IFERROR(C135/C$114,"nm")</f>
        <v>0.23210562890896455</v>
      </c>
      <c r="D137" s="46">
        <f t="shared" si="569"/>
        <v>0.20688199282246147</v>
      </c>
      <c r="E137" s="46">
        <f t="shared" si="569"/>
        <v>0.23015873015873015</v>
      </c>
      <c r="F137" s="46">
        <f t="shared" si="569"/>
        <v>0.25180814617434338</v>
      </c>
      <c r="G137" s="46">
        <f t="shared" si="569"/>
        <v>0.2354813046937152</v>
      </c>
      <c r="H137" s="46">
        <f t="shared" si="569"/>
        <v>0.28635597978663674</v>
      </c>
      <c r="I137" s="48">
        <f t="shared" si="569"/>
        <v>0.31838790931989924</v>
      </c>
      <c r="J137" s="48">
        <f t="shared" ref="J137" si="570">+IFERROR(J135/J$114,"nm")</f>
        <v>0.30041984139325145</v>
      </c>
      <c r="K137" s="48">
        <f t="shared" si="569"/>
        <v>0.30041984139325145</v>
      </c>
      <c r="L137" s="48">
        <f t="shared" si="569"/>
        <v>0.30041984139325145</v>
      </c>
      <c r="M137" s="48">
        <f t="shared" si="569"/>
        <v>0.3004198413932514</v>
      </c>
      <c r="N137" s="48">
        <f t="shared" si="569"/>
        <v>0.3004198413932514</v>
      </c>
      <c r="O137" s="48">
        <f t="shared" si="569"/>
        <v>0.3004198413932514</v>
      </c>
    </row>
    <row r="138" spans="1:15" x14ac:dyDescent="0.3">
      <c r="A138" s="9" t="s">
        <v>134</v>
      </c>
      <c r="B138" s="9">
        <f>Historicals!B159</f>
        <v>52</v>
      </c>
      <c r="C138" s="9">
        <f>Historicals!C159</f>
        <v>64</v>
      </c>
      <c r="D138" s="9">
        <f>Historicals!D159</f>
        <v>59</v>
      </c>
      <c r="E138" s="9">
        <f>Historicals!E159</f>
        <v>49</v>
      </c>
      <c r="F138" s="9">
        <f>Historicals!F159</f>
        <v>47</v>
      </c>
      <c r="G138" s="9">
        <f>Historicals!G159</f>
        <v>41</v>
      </c>
      <c r="H138" s="9">
        <f>Historicals!H159</f>
        <v>54</v>
      </c>
      <c r="I138" s="49">
        <f>Historicals!I159</f>
        <v>56</v>
      </c>
      <c r="J138" s="49">
        <f>Historicals!J159</f>
        <v>64</v>
      </c>
      <c r="K138" s="52">
        <f t="shared" ref="K138:O138" si="571">+K114*K140</f>
        <v>70.016000000000005</v>
      </c>
      <c r="L138" s="52">
        <f t="shared" si="571"/>
        <v>76.73753600000002</v>
      </c>
      <c r="M138" s="52">
        <f t="shared" si="571"/>
        <v>84.257814528000011</v>
      </c>
      <c r="N138" s="52">
        <f t="shared" si="571"/>
        <v>92.599338166272034</v>
      </c>
      <c r="O138" s="52">
        <f t="shared" si="571"/>
        <v>101.95187132106551</v>
      </c>
    </row>
    <row r="139" spans="1:15" x14ac:dyDescent="0.3">
      <c r="A139" s="45" t="s">
        <v>128</v>
      </c>
      <c r="B139" s="46" t="str">
        <f t="shared" ref="B139" si="572">+IFERROR(B138/A138-1,"nm")</f>
        <v>nm</v>
      </c>
      <c r="C139" s="46">
        <f t="shared" ref="C139" si="573">+IFERROR(C138/B138-1,"nm")</f>
        <v>0.23076923076923084</v>
      </c>
      <c r="D139" s="46">
        <f t="shared" ref="D139" si="574">+IFERROR(D138/C138-1,"nm")</f>
        <v>-7.8125E-2</v>
      </c>
      <c r="E139" s="46">
        <f t="shared" ref="E139" si="575">+IFERROR(E138/D138-1,"nm")</f>
        <v>-0.16949152542372881</v>
      </c>
      <c r="F139" s="46">
        <f t="shared" ref="F139" si="576">+IFERROR(F138/E138-1,"nm")</f>
        <v>-4.081632653061229E-2</v>
      </c>
      <c r="G139" s="46">
        <f t="shared" ref="G139" si="577">+IFERROR(G138/F138-1,"nm")</f>
        <v>-0.12765957446808507</v>
      </c>
      <c r="H139" s="46">
        <f t="shared" ref="H139" si="578">+IFERROR(H138/G138-1,"nm")</f>
        <v>0.31707317073170738</v>
      </c>
      <c r="I139" s="48">
        <f t="shared" ref="I139:J139" si="579">+IFERROR(I138/H138-1,"nm")</f>
        <v>3.7037037037036979E-2</v>
      </c>
      <c r="J139" s="48">
        <f t="shared" si="579"/>
        <v>0.14285714285714279</v>
      </c>
      <c r="K139" s="48">
        <f t="shared" ref="K139" si="580">+IFERROR(K138/J138-1,"nm")</f>
        <v>9.4000000000000083E-2</v>
      </c>
      <c r="L139" s="48">
        <f t="shared" ref="L139" si="581">+IFERROR(L138/K138-1,"nm")</f>
        <v>9.6000000000000307E-2</v>
      </c>
      <c r="M139" s="48">
        <f t="shared" ref="M139" si="582">+IFERROR(M138/L138-1,"nm")</f>
        <v>9.7999999999999865E-2</v>
      </c>
      <c r="N139" s="48">
        <f t="shared" ref="N139:O139" si="583">+IFERROR(N138/M138-1,"nm")</f>
        <v>9.9000000000000199E-2</v>
      </c>
      <c r="O139" s="48">
        <f t="shared" si="583"/>
        <v>0.10099999999999998</v>
      </c>
    </row>
    <row r="140" spans="1:15" x14ac:dyDescent="0.3">
      <c r="A140" s="45" t="s">
        <v>132</v>
      </c>
      <c r="B140" s="46">
        <f>+IFERROR(B138/B$114,"nm")</f>
        <v>1.117558564367075E-2</v>
      </c>
      <c r="C140" s="46">
        <f t="shared" ref="C140:I140" si="584">+IFERROR(C138/C$114,"nm")</f>
        <v>1.4825110030113504E-2</v>
      </c>
      <c r="D140" s="46">
        <f t="shared" si="584"/>
        <v>1.2455140384209416E-2</v>
      </c>
      <c r="E140" s="46">
        <f t="shared" si="584"/>
        <v>9.485094850948509E-3</v>
      </c>
      <c r="F140" s="46">
        <f t="shared" si="584"/>
        <v>8.9455652835934533E-3</v>
      </c>
      <c r="G140" s="46">
        <f t="shared" si="584"/>
        <v>8.1543357199681775E-3</v>
      </c>
      <c r="H140" s="46">
        <f t="shared" si="584"/>
        <v>1.0106681639528355E-2</v>
      </c>
      <c r="I140" s="48">
        <f t="shared" si="584"/>
        <v>9.4038623005877411E-3</v>
      </c>
      <c r="J140" s="48">
        <f t="shared" ref="J140" si="585">+IFERROR(J138/J$114,"nm")</f>
        <v>9.951795988182242E-3</v>
      </c>
      <c r="K140" s="51">
        <f t="shared" ref="K140" si="586">+J140</f>
        <v>9.951795988182242E-3</v>
      </c>
      <c r="L140" s="51">
        <f t="shared" ref="L140" si="587">+K140</f>
        <v>9.951795988182242E-3</v>
      </c>
      <c r="M140" s="51">
        <f t="shared" ref="M140" si="588">+L140</f>
        <v>9.951795988182242E-3</v>
      </c>
      <c r="N140" s="51">
        <f t="shared" ref="N140:O140" si="589">+M140</f>
        <v>9.951795988182242E-3</v>
      </c>
      <c r="O140" s="51">
        <f t="shared" si="589"/>
        <v>9.951795988182242E-3</v>
      </c>
    </row>
    <row r="141" spans="1:15" x14ac:dyDescent="0.3">
      <c r="A141" s="9" t="s">
        <v>140</v>
      </c>
      <c r="B141" s="9">
        <f>Historicals!B148</f>
        <v>308</v>
      </c>
      <c r="C141" s="9">
        <f>Historicals!C148</f>
        <v>332</v>
      </c>
      <c r="D141" s="9">
        <f>Historicals!D148</f>
        <v>340</v>
      </c>
      <c r="E141" s="9">
        <f>Historicals!E148</f>
        <v>339</v>
      </c>
      <c r="F141" s="9">
        <f>Historicals!F148</f>
        <v>326</v>
      </c>
      <c r="G141" s="9">
        <f>Historicals!G148</f>
        <v>296</v>
      </c>
      <c r="H141" s="9">
        <f>Historicals!H148</f>
        <v>304</v>
      </c>
      <c r="I141" s="49">
        <f>Historicals!I148</f>
        <v>274</v>
      </c>
      <c r="J141" s="49">
        <f>Historicals!J148</f>
        <v>279</v>
      </c>
      <c r="K141" s="52">
        <f t="shared" ref="K141:O141" si="590">+K114*K143</f>
        <v>305.226</v>
      </c>
      <c r="L141" s="52">
        <f t="shared" si="590"/>
        <v>334.52769600000011</v>
      </c>
      <c r="M141" s="52">
        <f t="shared" si="590"/>
        <v>367.3114102080001</v>
      </c>
      <c r="N141" s="52">
        <f t="shared" si="590"/>
        <v>403.67523981859216</v>
      </c>
      <c r="O141" s="52">
        <f t="shared" si="590"/>
        <v>444.44643904026998</v>
      </c>
    </row>
    <row r="142" spans="1:15" x14ac:dyDescent="0.3">
      <c r="A142" s="45" t="s">
        <v>128</v>
      </c>
      <c r="B142" s="46" t="str">
        <f t="shared" ref="B142" si="591">+IFERROR(B141/A141-1,"nm")</f>
        <v>nm</v>
      </c>
      <c r="C142" s="46">
        <f t="shared" ref="C142" si="592">+IFERROR(C141/B141-1,"nm")</f>
        <v>7.7922077922077948E-2</v>
      </c>
      <c r="D142" s="46">
        <f t="shared" ref="D142" si="593">+IFERROR(D141/C141-1,"nm")</f>
        <v>2.4096385542168752E-2</v>
      </c>
      <c r="E142" s="46">
        <f t="shared" ref="E142" si="594">+IFERROR(E141/D141-1,"nm")</f>
        <v>-2.9411764705882248E-3</v>
      </c>
      <c r="F142" s="46">
        <f t="shared" ref="F142" si="595">+IFERROR(F141/E141-1,"nm")</f>
        <v>-3.8348082595870192E-2</v>
      </c>
      <c r="G142" s="46">
        <f t="shared" ref="G142" si="596">+IFERROR(G141/F141-1,"nm")</f>
        <v>-9.2024539877300637E-2</v>
      </c>
      <c r="H142" s="46">
        <f t="shared" ref="H142" si="597">+IFERROR(H141/G141-1,"nm")</f>
        <v>2.7027027027026973E-2</v>
      </c>
      <c r="I142" s="48">
        <f>+IFERROR(I141/H141-1,"nm")</f>
        <v>-9.8684210526315819E-2</v>
      </c>
      <c r="J142" s="48">
        <f>+IFERROR(J141/I141-1,"nm")</f>
        <v>1.8248175182481674E-2</v>
      </c>
      <c r="K142" s="48">
        <f t="shared" ref="K142:O142" si="598">+IFERROR(K141/J141-1,"nm")</f>
        <v>9.4000000000000083E-2</v>
      </c>
      <c r="L142" s="48">
        <f t="shared" si="598"/>
        <v>9.6000000000000307E-2</v>
      </c>
      <c r="M142" s="48">
        <f t="shared" si="598"/>
        <v>9.7999999999999865E-2</v>
      </c>
      <c r="N142" s="48">
        <f t="shared" si="598"/>
        <v>9.9000000000000199E-2</v>
      </c>
      <c r="O142" s="48">
        <f t="shared" si="598"/>
        <v>0.10099999999999998</v>
      </c>
    </row>
    <row r="143" spans="1:15" x14ac:dyDescent="0.3">
      <c r="A143" s="45" t="s">
        <v>132</v>
      </c>
      <c r="B143" s="46">
        <f>+IFERROR(B141/B$114,"nm")</f>
        <v>6.6193853427895979E-2</v>
      </c>
      <c r="C143" s="46">
        <f t="shared" ref="C143:I143" si="599">+IFERROR(C141/C$114,"nm")</f>
        <v>7.6905258281213806E-2</v>
      </c>
      <c r="D143" s="46">
        <f t="shared" si="599"/>
        <v>7.1775385264935612E-2</v>
      </c>
      <c r="E143" s="46">
        <f t="shared" si="599"/>
        <v>6.5621370499419282E-2</v>
      </c>
      <c r="F143" s="46">
        <f t="shared" si="599"/>
        <v>6.2047963456414161E-2</v>
      </c>
      <c r="G143" s="46">
        <f t="shared" si="599"/>
        <v>5.88703261734288E-2</v>
      </c>
      <c r="H143" s="46">
        <f t="shared" si="599"/>
        <v>5.6896874415122589E-2</v>
      </c>
      <c r="I143" s="48">
        <f t="shared" si="599"/>
        <v>4.6011754827875735E-2</v>
      </c>
      <c r="J143" s="48">
        <f t="shared" ref="J143" si="600">+IFERROR(J141/J$114,"nm")</f>
        <v>4.3383610635981965E-2</v>
      </c>
      <c r="K143" s="51">
        <f t="shared" ref="K143" si="601">+J143</f>
        <v>4.3383610635981965E-2</v>
      </c>
      <c r="L143" s="51">
        <f t="shared" ref="L143" si="602">+K143</f>
        <v>4.3383610635981965E-2</v>
      </c>
      <c r="M143" s="51">
        <f t="shared" ref="M143" si="603">+L143</f>
        <v>4.3383610635981965E-2</v>
      </c>
      <c r="N143" s="51">
        <f t="shared" ref="N143:O143" si="604">+M143</f>
        <v>4.3383610635981965E-2</v>
      </c>
      <c r="O143" s="51">
        <f t="shared" si="604"/>
        <v>4.3383610635981965E-2</v>
      </c>
    </row>
    <row r="144" spans="1:15" x14ac:dyDescent="0.3">
      <c r="A144" s="42" t="s">
        <v>104</v>
      </c>
      <c r="B144" s="42"/>
      <c r="C144" s="42"/>
      <c r="D144" s="42"/>
      <c r="E144" s="42"/>
      <c r="F144" s="42"/>
      <c r="G144" s="42"/>
      <c r="H144" s="42"/>
      <c r="I144" s="42"/>
      <c r="J144" s="98"/>
      <c r="K144" s="38"/>
      <c r="L144" s="38"/>
      <c r="M144" s="38"/>
      <c r="N144" s="38"/>
      <c r="O144" s="38"/>
    </row>
    <row r="145" spans="1:15" x14ac:dyDescent="0.3">
      <c r="A145" s="9" t="s">
        <v>135</v>
      </c>
      <c r="B145" s="9">
        <f>Historicals!B125</f>
        <v>1982</v>
      </c>
      <c r="C145" s="9">
        <f>Historicals!C125</f>
        <v>1955</v>
      </c>
      <c r="D145" s="9">
        <f>Historicals!D125</f>
        <v>2042</v>
      </c>
      <c r="E145" s="9">
        <f>Historicals!E125</f>
        <v>1886</v>
      </c>
      <c r="F145" s="9">
        <f>Historicals!F125</f>
        <v>1906</v>
      </c>
      <c r="G145" s="9">
        <f>Historicals!G125</f>
        <v>1846</v>
      </c>
      <c r="H145" s="9">
        <f>Historicals!H125</f>
        <v>2205</v>
      </c>
      <c r="I145" s="49">
        <f>Historicals!I125</f>
        <v>2346</v>
      </c>
      <c r="J145" s="49">
        <f>Historicals!J125</f>
        <v>2427</v>
      </c>
      <c r="K145" s="49">
        <f t="shared" ref="K145:O145" si="605">K147+K151+K155+K159</f>
        <v>2655.1380000000004</v>
      </c>
      <c r="L145" s="49">
        <f t="shared" si="605"/>
        <v>2910.0312479999998</v>
      </c>
      <c r="M145" s="49">
        <f t="shared" si="605"/>
        <v>3195.2143103040007</v>
      </c>
      <c r="N145" s="49">
        <f t="shared" si="605"/>
        <v>3511.5405270240967</v>
      </c>
      <c r="O145" s="49">
        <f t="shared" si="605"/>
        <v>3866.2061202535301</v>
      </c>
    </row>
    <row r="146" spans="1:15" x14ac:dyDescent="0.3">
      <c r="A146" s="43" t="s">
        <v>128</v>
      </c>
      <c r="B146" s="46" t="str">
        <f t="shared" ref="B146" si="606">+IFERROR(B145/A145-1,"nm")</f>
        <v>nm</v>
      </c>
      <c r="C146" s="46">
        <f t="shared" ref="C146" si="607">+IFERROR(C145/B145-1,"nm")</f>
        <v>-1.3622603430877955E-2</v>
      </c>
      <c r="D146" s="46">
        <f t="shared" ref="D146" si="608">+IFERROR(D145/C145-1,"nm")</f>
        <v>4.4501278772378416E-2</v>
      </c>
      <c r="E146" s="46">
        <f t="shared" ref="E146" si="609">+IFERROR(E145/D145-1,"nm")</f>
        <v>-7.6395690499510338E-2</v>
      </c>
      <c r="F146" s="46">
        <f t="shared" ref="F146" si="610">+IFERROR(F145/E145-1,"nm")</f>
        <v>1.0604453870625585E-2</v>
      </c>
      <c r="G146" s="46">
        <f t="shared" ref="G146" si="611">+IFERROR(G145/F145-1,"nm")</f>
        <v>-3.147953830010497E-2</v>
      </c>
      <c r="H146" s="46">
        <f t="shared" ref="H146" si="612">+IFERROR(H145/G145-1,"nm")</f>
        <v>0.19447453954496208</v>
      </c>
      <c r="I146" s="48">
        <f t="shared" ref="I146:J146" si="613">+IFERROR(I145/H145-1,"nm")</f>
        <v>6.3945578231292544E-2</v>
      </c>
      <c r="J146" s="48">
        <f t="shared" si="613"/>
        <v>3.4526854219948833E-2</v>
      </c>
      <c r="K146" s="48">
        <f t="shared" ref="K146" si="614">+IFERROR(K145/J145-1,"nm")</f>
        <v>9.4000000000000083E-2</v>
      </c>
      <c r="L146" s="48">
        <f t="shared" ref="L146" si="615">+IFERROR(L145/K145-1,"nm")</f>
        <v>9.5999999999999863E-2</v>
      </c>
      <c r="M146" s="48">
        <f t="shared" ref="M146" si="616">+IFERROR(M145/L145-1,"nm")</f>
        <v>9.8000000000000309E-2</v>
      </c>
      <c r="N146" s="48">
        <f t="shared" ref="N146:O146" si="617">+IFERROR(N145/M145-1,"nm")</f>
        <v>9.8999999999999977E-2</v>
      </c>
      <c r="O146" s="48">
        <f t="shared" si="617"/>
        <v>0.10099999999999998</v>
      </c>
    </row>
    <row r="147" spans="1:15" x14ac:dyDescent="0.3">
      <c r="A147" s="44" t="s">
        <v>113</v>
      </c>
      <c r="B147" s="3">
        <f>Historicals!B126</f>
        <v>0</v>
      </c>
      <c r="C147" s="3">
        <f>Historicals!C126</f>
        <v>0</v>
      </c>
      <c r="D147" s="3">
        <f>Historicals!D126</f>
        <v>0</v>
      </c>
      <c r="E147" s="3">
        <f>Historicals!E126</f>
        <v>1611</v>
      </c>
      <c r="F147" s="3">
        <f>Historicals!F126</f>
        <v>1658</v>
      </c>
      <c r="G147" s="3">
        <f>Historicals!G126</f>
        <v>1642</v>
      </c>
      <c r="H147" s="3">
        <f>Historicals!H126</f>
        <v>1986</v>
      </c>
      <c r="I147" s="50">
        <f>Historicals!I126</f>
        <v>2094</v>
      </c>
      <c r="J147" s="50">
        <f>Historicals!J126</f>
        <v>2155</v>
      </c>
      <c r="K147" s="50">
        <f t="shared" ref="K147:O147" si="618">+J147*(1+K148)</f>
        <v>2357.5700000000002</v>
      </c>
      <c r="L147" s="50">
        <f t="shared" si="618"/>
        <v>2583.8967200000002</v>
      </c>
      <c r="M147" s="50">
        <f t="shared" si="618"/>
        <v>2837.1185985600005</v>
      </c>
      <c r="N147" s="50">
        <f t="shared" si="618"/>
        <v>3117.9933398174403</v>
      </c>
      <c r="O147" s="50">
        <f t="shared" si="618"/>
        <v>3432.9106671390018</v>
      </c>
    </row>
    <row r="148" spans="1:15" x14ac:dyDescent="0.3">
      <c r="A148" s="43" t="s">
        <v>128</v>
      </c>
      <c r="B148" s="46" t="str">
        <f t="shared" ref="B148" si="619">+IFERROR(B147/A147-1,"nm")</f>
        <v>nm</v>
      </c>
      <c r="C148" s="46" t="str">
        <f t="shared" ref="C148" si="620">+IFERROR(C147/B147-1,"nm")</f>
        <v>nm</v>
      </c>
      <c r="D148" s="46" t="str">
        <f t="shared" ref="D148" si="621">+IFERROR(D147/C147-1,"nm")</f>
        <v>nm</v>
      </c>
      <c r="E148" s="46" t="str">
        <f t="shared" ref="E148" si="622">+IFERROR(E147/D147-1,"nm")</f>
        <v>nm</v>
      </c>
      <c r="F148" s="46">
        <f t="shared" ref="F148" si="623">+IFERROR(F147/E147-1,"nm")</f>
        <v>2.9174425822470429E-2</v>
      </c>
      <c r="G148" s="46">
        <f t="shared" ref="G148" si="624">+IFERROR(G147/F147-1,"nm")</f>
        <v>-9.6501809408926498E-3</v>
      </c>
      <c r="H148" s="46">
        <f t="shared" ref="H148" si="625">+IFERROR(H147/G147-1,"nm")</f>
        <v>0.2095006090133984</v>
      </c>
      <c r="I148" s="48">
        <f t="shared" ref="I148:J148" si="626">+IFERROR(I147/H147-1,"nm")</f>
        <v>5.4380664652567967E-2</v>
      </c>
      <c r="J148" s="48">
        <f t="shared" si="626"/>
        <v>2.9130850047755397E-2</v>
      </c>
      <c r="K148" s="48">
        <f t="shared" ref="K148:O148" si="627">+K149+K150</f>
        <v>9.4E-2</v>
      </c>
      <c r="L148" s="48">
        <f t="shared" si="627"/>
        <v>9.6000000000000002E-2</v>
      </c>
      <c r="M148" s="48">
        <f t="shared" si="627"/>
        <v>9.8000000000000004E-2</v>
      </c>
      <c r="N148" s="48">
        <f t="shared" si="627"/>
        <v>9.9000000000000005E-2</v>
      </c>
      <c r="O148" s="48">
        <f t="shared" si="627"/>
        <v>0.10099999999999999</v>
      </c>
    </row>
    <row r="149" spans="1:15" x14ac:dyDescent="0.3">
      <c r="A149" s="43" t="s">
        <v>136</v>
      </c>
      <c r="B149" s="46" t="str">
        <f>Historicals!B198</f>
        <v>nm</v>
      </c>
      <c r="C149" s="46" t="str">
        <f>Historicals!C198</f>
        <v>nm</v>
      </c>
      <c r="D149" s="46" t="str">
        <f>Historicals!D198</f>
        <v>nm</v>
      </c>
      <c r="E149" s="46" t="str">
        <f>Historicals!E198</f>
        <v>nm</v>
      </c>
      <c r="F149" s="46">
        <f>Historicals!F198</f>
        <v>2.9174425822470429E-2</v>
      </c>
      <c r="G149" s="46">
        <f>Historicals!G198</f>
        <v>-9.6501809408926498E-3</v>
      </c>
      <c r="H149" s="46">
        <f>Historicals!H198</f>
        <v>0.2095006090133984</v>
      </c>
      <c r="I149" s="48">
        <f>Historicals!I198</f>
        <v>5.4380664652567967E-2</v>
      </c>
      <c r="J149" s="48">
        <f>Historicals!J198</f>
        <v>2.9130850047755397E-2</v>
      </c>
      <c r="K149" s="51">
        <v>9.4E-2</v>
      </c>
      <c r="L149" s="51">
        <v>9.6000000000000002E-2</v>
      </c>
      <c r="M149" s="51">
        <v>9.8000000000000004E-2</v>
      </c>
      <c r="N149" s="51">
        <v>9.9000000000000005E-2</v>
      </c>
      <c r="O149" s="51">
        <v>0.10099999999999999</v>
      </c>
    </row>
    <row r="150" spans="1:15" x14ac:dyDescent="0.3">
      <c r="A150" s="43" t="s">
        <v>137</v>
      </c>
      <c r="B150" s="46" t="str">
        <f t="shared" ref="B150:I150" si="628">+IFERROR(B148-B149,"nm")</f>
        <v>nm</v>
      </c>
      <c r="C150" s="46" t="str">
        <f t="shared" si="628"/>
        <v>nm</v>
      </c>
      <c r="D150" s="46" t="str">
        <f t="shared" si="628"/>
        <v>nm</v>
      </c>
      <c r="E150" s="46" t="str">
        <f t="shared" si="628"/>
        <v>nm</v>
      </c>
      <c r="F150" s="46">
        <f t="shared" si="628"/>
        <v>0</v>
      </c>
      <c r="G150" s="46">
        <f t="shared" si="628"/>
        <v>0</v>
      </c>
      <c r="H150" s="46">
        <f t="shared" si="628"/>
        <v>0</v>
      </c>
      <c r="I150" s="48">
        <f t="shared" si="628"/>
        <v>0</v>
      </c>
      <c r="J150" s="48">
        <f t="shared" ref="J150" si="629">+IFERROR(J148-J149,"nm")</f>
        <v>0</v>
      </c>
      <c r="K150" s="109">
        <f t="shared" ref="K150" si="630">+J150</f>
        <v>0</v>
      </c>
      <c r="L150" s="109">
        <f t="shared" ref="L150" si="631">+K150</f>
        <v>0</v>
      </c>
      <c r="M150" s="109">
        <f t="shared" ref="M150" si="632">+L150</f>
        <v>0</v>
      </c>
      <c r="N150" s="109">
        <f t="shared" ref="N150:O150" si="633">+M150</f>
        <v>0</v>
      </c>
      <c r="O150" s="109">
        <f t="shared" si="633"/>
        <v>0</v>
      </c>
    </row>
    <row r="151" spans="1:15" x14ac:dyDescent="0.3">
      <c r="A151" s="44" t="s">
        <v>114</v>
      </c>
      <c r="B151" s="3">
        <f>Historicals!B127</f>
        <v>0</v>
      </c>
      <c r="C151" s="3">
        <f>Historicals!C127</f>
        <v>0</v>
      </c>
      <c r="D151" s="3">
        <f>Historicals!D127</f>
        <v>0</v>
      </c>
      <c r="E151" s="3">
        <f>Historicals!E127</f>
        <v>144</v>
      </c>
      <c r="F151" s="3">
        <f>Historicals!F127</f>
        <v>118</v>
      </c>
      <c r="G151" s="3">
        <f>Historicals!G127</f>
        <v>89</v>
      </c>
      <c r="H151" s="3">
        <f>Historicals!H127</f>
        <v>104</v>
      </c>
      <c r="I151" s="50">
        <f>Historicals!I127</f>
        <v>103</v>
      </c>
      <c r="J151" s="50">
        <f>Historicals!J127</f>
        <v>90</v>
      </c>
      <c r="K151" s="50">
        <f t="shared" ref="K151:O151" si="634">+J151*(1+K152)</f>
        <v>98.460000000000008</v>
      </c>
      <c r="L151" s="50">
        <f t="shared" si="634"/>
        <v>107.91216000000001</v>
      </c>
      <c r="M151" s="50">
        <f t="shared" si="634"/>
        <v>118.48755168000002</v>
      </c>
      <c r="N151" s="50">
        <f t="shared" si="634"/>
        <v>130.21781929632002</v>
      </c>
      <c r="O151" s="50">
        <f t="shared" si="634"/>
        <v>143.36981904524833</v>
      </c>
    </row>
    <row r="152" spans="1:15" x14ac:dyDescent="0.3">
      <c r="A152" s="43" t="s">
        <v>128</v>
      </c>
      <c r="B152" s="46" t="str">
        <f t="shared" ref="B152" si="635">+IFERROR(B151/A151-1,"nm")</f>
        <v>nm</v>
      </c>
      <c r="C152" s="46" t="str">
        <f t="shared" ref="C152" si="636">+IFERROR(C151/B151-1,"nm")</f>
        <v>nm</v>
      </c>
      <c r="D152" s="46" t="str">
        <f t="shared" ref="D152" si="637">+IFERROR(D151/C151-1,"nm")</f>
        <v>nm</v>
      </c>
      <c r="E152" s="46" t="str">
        <f t="shared" ref="E152" si="638">+IFERROR(E151/D151-1,"nm")</f>
        <v>nm</v>
      </c>
      <c r="F152" s="46">
        <f t="shared" ref="F152" si="639">+IFERROR(F151/E151-1,"nm")</f>
        <v>-0.18055555555555558</v>
      </c>
      <c r="G152" s="46">
        <f t="shared" ref="G152" si="640">+IFERROR(G151/F151-1,"nm")</f>
        <v>-0.24576271186440679</v>
      </c>
      <c r="H152" s="46">
        <f t="shared" ref="H152" si="641">+IFERROR(H151/G151-1,"nm")</f>
        <v>0.1685393258426966</v>
      </c>
      <c r="I152" s="48">
        <f t="shared" ref="I152:J152" si="642">+IFERROR(I151/H151-1,"nm")</f>
        <v>-9.6153846153845812E-3</v>
      </c>
      <c r="J152" s="48">
        <f t="shared" si="642"/>
        <v>-0.12621359223300976</v>
      </c>
      <c r="K152" s="48">
        <f t="shared" ref="K152:O152" si="643">+K153+K154</f>
        <v>9.4E-2</v>
      </c>
      <c r="L152" s="48">
        <f t="shared" si="643"/>
        <v>9.6000000000000002E-2</v>
      </c>
      <c r="M152" s="48">
        <f t="shared" si="643"/>
        <v>9.8000000000000004E-2</v>
      </c>
      <c r="N152" s="48">
        <f t="shared" si="643"/>
        <v>9.9000000000000005E-2</v>
      </c>
      <c r="O152" s="48">
        <f t="shared" si="643"/>
        <v>0.10099999999999999</v>
      </c>
    </row>
    <row r="153" spans="1:15" x14ac:dyDescent="0.3">
      <c r="A153" s="43" t="s">
        <v>136</v>
      </c>
      <c r="B153" s="46" t="str">
        <f>Historicals!B199</f>
        <v>nm</v>
      </c>
      <c r="C153" s="46" t="str">
        <f>Historicals!C199</f>
        <v>nm</v>
      </c>
      <c r="D153" s="46" t="str">
        <f>Historicals!D199</f>
        <v>nm</v>
      </c>
      <c r="E153" s="46" t="str">
        <f>Historicals!E199</f>
        <v>nm</v>
      </c>
      <c r="F153" s="46">
        <f>Historicals!F199</f>
        <v>-0.18055555555555558</v>
      </c>
      <c r="G153" s="46">
        <f>Historicals!G199</f>
        <v>-0.24576271186440679</v>
      </c>
      <c r="H153" s="46">
        <f>Historicals!H199</f>
        <v>0.1685393258426966</v>
      </c>
      <c r="I153" s="48">
        <f>Historicals!I199</f>
        <v>-9.6153846153845812E-3</v>
      </c>
      <c r="J153" s="48">
        <f>Historicals!J199</f>
        <v>-0.12621359223300976</v>
      </c>
      <c r="K153" s="51">
        <v>9.4E-2</v>
      </c>
      <c r="L153" s="51">
        <v>9.6000000000000002E-2</v>
      </c>
      <c r="M153" s="51">
        <v>9.8000000000000004E-2</v>
      </c>
      <c r="N153" s="51">
        <v>9.9000000000000005E-2</v>
      </c>
      <c r="O153" s="51">
        <v>0.10099999999999999</v>
      </c>
    </row>
    <row r="154" spans="1:15" x14ac:dyDescent="0.3">
      <c r="A154" s="43" t="s">
        <v>137</v>
      </c>
      <c r="B154" s="46" t="str">
        <f t="shared" ref="B154:I154" si="644">+IFERROR(B152-B153,"nm")</f>
        <v>nm</v>
      </c>
      <c r="C154" s="46" t="str">
        <f t="shared" si="644"/>
        <v>nm</v>
      </c>
      <c r="D154" s="46" t="str">
        <f t="shared" si="644"/>
        <v>nm</v>
      </c>
      <c r="E154" s="46" t="str">
        <f t="shared" si="644"/>
        <v>nm</v>
      </c>
      <c r="F154" s="46">
        <f t="shared" si="644"/>
        <v>0</v>
      </c>
      <c r="G154" s="46">
        <f t="shared" si="644"/>
        <v>0</v>
      </c>
      <c r="H154" s="46">
        <f t="shared" si="644"/>
        <v>0</v>
      </c>
      <c r="I154" s="48">
        <f t="shared" si="644"/>
        <v>0</v>
      </c>
      <c r="J154" s="48">
        <f t="shared" ref="J154" si="645">+IFERROR(J152-J153,"nm")</f>
        <v>0</v>
      </c>
      <c r="K154" s="109">
        <f t="shared" ref="K154" si="646">+J154</f>
        <v>0</v>
      </c>
      <c r="L154" s="109">
        <f t="shared" ref="L154" si="647">+K154</f>
        <v>0</v>
      </c>
      <c r="M154" s="109">
        <f t="shared" ref="M154" si="648">+L154</f>
        <v>0</v>
      </c>
      <c r="N154" s="109">
        <f t="shared" ref="N154:O154" si="649">+M154</f>
        <v>0</v>
      </c>
      <c r="O154" s="109">
        <f t="shared" si="649"/>
        <v>0</v>
      </c>
    </row>
    <row r="155" spans="1:15" x14ac:dyDescent="0.3">
      <c r="A155" s="44" t="s">
        <v>115</v>
      </c>
      <c r="B155" s="3">
        <f>Historicals!B128</f>
        <v>0</v>
      </c>
      <c r="C155" s="3">
        <f>Historicals!C128</f>
        <v>0</v>
      </c>
      <c r="D155" s="3">
        <f>Historicals!D128</f>
        <v>0</v>
      </c>
      <c r="E155" s="3">
        <f>Historicals!E128</f>
        <v>28</v>
      </c>
      <c r="F155" s="3">
        <f>Historicals!F128</f>
        <v>24</v>
      </c>
      <c r="G155" s="3">
        <f>Historicals!G128</f>
        <v>25</v>
      </c>
      <c r="H155" s="3">
        <f>Historicals!H128</f>
        <v>29</v>
      </c>
      <c r="I155" s="50">
        <f>Historicals!I128</f>
        <v>26</v>
      </c>
      <c r="J155" s="50">
        <f>Historicals!J128</f>
        <v>28</v>
      </c>
      <c r="K155" s="50">
        <f t="shared" ref="K155:O155" si="650">+J155*(1+K156)</f>
        <v>30.632000000000001</v>
      </c>
      <c r="L155" s="50">
        <f t="shared" si="650"/>
        <v>33.572672000000004</v>
      </c>
      <c r="M155" s="50">
        <f t="shared" si="650"/>
        <v>36.86279385600001</v>
      </c>
      <c r="N155" s="50">
        <f t="shared" si="650"/>
        <v>40.51221044774401</v>
      </c>
      <c r="O155" s="50">
        <f t="shared" si="650"/>
        <v>44.603943702966156</v>
      </c>
    </row>
    <row r="156" spans="1:15" x14ac:dyDescent="0.3">
      <c r="A156" s="43" t="s">
        <v>128</v>
      </c>
      <c r="B156" s="46" t="str">
        <f t="shared" ref="B156" si="651">+IFERROR(B155/A155-1,"nm")</f>
        <v>nm</v>
      </c>
      <c r="C156" s="46" t="str">
        <f t="shared" ref="C156" si="652">+IFERROR(C155/B155-1,"nm")</f>
        <v>nm</v>
      </c>
      <c r="D156" s="46" t="str">
        <f t="shared" ref="D156" si="653">+IFERROR(D155/C155-1,"nm")</f>
        <v>nm</v>
      </c>
      <c r="E156" s="46" t="str">
        <f t="shared" ref="E156" si="654">+IFERROR(E155/D155-1,"nm")</f>
        <v>nm</v>
      </c>
      <c r="F156" s="46">
        <f t="shared" ref="F156" si="655">+IFERROR(F155/E155-1,"nm")</f>
        <v>-0.1428571428571429</v>
      </c>
      <c r="G156" s="46">
        <f t="shared" ref="G156" si="656">+IFERROR(G155/F155-1,"nm")</f>
        <v>4.1666666666666741E-2</v>
      </c>
      <c r="H156" s="46">
        <f t="shared" ref="H156" si="657">+IFERROR(H155/G155-1,"nm")</f>
        <v>0.15999999999999992</v>
      </c>
      <c r="I156" s="48">
        <f t="shared" ref="I156:J156" si="658">+IFERROR(I155/H155-1,"nm")</f>
        <v>-0.10344827586206895</v>
      </c>
      <c r="J156" s="48">
        <f t="shared" si="658"/>
        <v>7.6923076923076872E-2</v>
      </c>
      <c r="K156" s="48">
        <f t="shared" ref="K156:O156" si="659">+K157+K158</f>
        <v>9.4E-2</v>
      </c>
      <c r="L156" s="48">
        <f t="shared" si="659"/>
        <v>9.6000000000000002E-2</v>
      </c>
      <c r="M156" s="48">
        <f t="shared" si="659"/>
        <v>9.8000000000000004E-2</v>
      </c>
      <c r="N156" s="48">
        <f t="shared" si="659"/>
        <v>9.9000000000000005E-2</v>
      </c>
      <c r="O156" s="48">
        <f t="shared" si="659"/>
        <v>0.10099999999999999</v>
      </c>
    </row>
    <row r="157" spans="1:15" x14ac:dyDescent="0.3">
      <c r="A157" s="43" t="s">
        <v>136</v>
      </c>
      <c r="B157" s="46" t="str">
        <f>Historicals!B200</f>
        <v>nm</v>
      </c>
      <c r="C157" s="46" t="str">
        <f>Historicals!C200</f>
        <v>nm</v>
      </c>
      <c r="D157" s="46" t="str">
        <f>Historicals!D200</f>
        <v>nm</v>
      </c>
      <c r="E157" s="46" t="str">
        <f>Historicals!E200</f>
        <v>nm</v>
      </c>
      <c r="F157" s="46">
        <f>Historicals!F200</f>
        <v>-0.1428571428571429</v>
      </c>
      <c r="G157" s="46">
        <f>Historicals!G200</f>
        <v>4.1666666666666741E-2</v>
      </c>
      <c r="H157" s="46">
        <f>Historicals!H200</f>
        <v>0.15999999999999992</v>
      </c>
      <c r="I157" s="48">
        <f>Historicals!I200</f>
        <v>-0.10344827586206895</v>
      </c>
      <c r="J157" s="48">
        <f>Historicals!J200</f>
        <v>7.6923076923076872E-2</v>
      </c>
      <c r="K157" s="51">
        <v>9.4E-2</v>
      </c>
      <c r="L157" s="51">
        <v>9.6000000000000002E-2</v>
      </c>
      <c r="M157" s="51">
        <v>9.8000000000000004E-2</v>
      </c>
      <c r="N157" s="51">
        <v>9.9000000000000005E-2</v>
      </c>
      <c r="O157" s="51">
        <v>0.10099999999999999</v>
      </c>
    </row>
    <row r="158" spans="1:15" x14ac:dyDescent="0.3">
      <c r="A158" s="43" t="s">
        <v>137</v>
      </c>
      <c r="B158" s="46" t="str">
        <f t="shared" ref="B158:I158" si="660">+IFERROR(B156-B157,"nm")</f>
        <v>nm</v>
      </c>
      <c r="C158" s="46" t="str">
        <f t="shared" si="660"/>
        <v>nm</v>
      </c>
      <c r="D158" s="46" t="str">
        <f t="shared" si="660"/>
        <v>nm</v>
      </c>
      <c r="E158" s="46" t="str">
        <f t="shared" si="660"/>
        <v>nm</v>
      </c>
      <c r="F158" s="46">
        <f t="shared" si="660"/>
        <v>0</v>
      </c>
      <c r="G158" s="46">
        <f t="shared" si="660"/>
        <v>0</v>
      </c>
      <c r="H158" s="46">
        <f t="shared" si="660"/>
        <v>0</v>
      </c>
      <c r="I158" s="48">
        <f t="shared" si="660"/>
        <v>0</v>
      </c>
      <c r="J158" s="48">
        <f t="shared" ref="J158" si="661">+IFERROR(J156-J157,"nm")</f>
        <v>0</v>
      </c>
      <c r="K158" s="109">
        <f t="shared" ref="K158" si="662">+J158</f>
        <v>0</v>
      </c>
      <c r="L158" s="109">
        <f t="shared" ref="L158" si="663">+K158</f>
        <v>0</v>
      </c>
      <c r="M158" s="109">
        <f t="shared" ref="M158" si="664">+L158</f>
        <v>0</v>
      </c>
      <c r="N158" s="109">
        <f t="shared" ref="N158:O158" si="665">+M158</f>
        <v>0</v>
      </c>
      <c r="O158" s="109">
        <f t="shared" si="665"/>
        <v>0</v>
      </c>
    </row>
    <row r="159" spans="1:15" x14ac:dyDescent="0.3">
      <c r="A159" s="44" t="s">
        <v>120</v>
      </c>
      <c r="B159" s="3">
        <f>Historicals!B129</f>
        <v>1982</v>
      </c>
      <c r="C159" s="3">
        <f>Historicals!C129</f>
        <v>1955</v>
      </c>
      <c r="D159" s="3">
        <f>Historicals!D129</f>
        <v>2042</v>
      </c>
      <c r="E159" s="3">
        <f>Historicals!E129</f>
        <v>103</v>
      </c>
      <c r="F159" s="3">
        <f>Historicals!F129</f>
        <v>106</v>
      </c>
      <c r="G159" s="3">
        <f>Historicals!G129</f>
        <v>90</v>
      </c>
      <c r="H159" s="3">
        <f>Historicals!H129</f>
        <v>86</v>
      </c>
      <c r="I159" s="50">
        <f>Historicals!I129</f>
        <v>123</v>
      </c>
      <c r="J159" s="50">
        <f>Historicals!J129</f>
        <v>154</v>
      </c>
      <c r="K159" s="50">
        <f t="shared" ref="K159:O159" si="666">+J159*(1+K160)</f>
        <v>168.476</v>
      </c>
      <c r="L159" s="50">
        <f t="shared" si="666"/>
        <v>184.64969600000001</v>
      </c>
      <c r="M159" s="50">
        <f t="shared" si="666"/>
        <v>202.74536620800004</v>
      </c>
      <c r="N159" s="50">
        <f t="shared" si="666"/>
        <v>222.81715746259204</v>
      </c>
      <c r="O159" s="50">
        <f t="shared" si="666"/>
        <v>245.32169036631382</v>
      </c>
    </row>
    <row r="160" spans="1:15" x14ac:dyDescent="0.3">
      <c r="A160" s="43" t="s">
        <v>128</v>
      </c>
      <c r="B160" s="46" t="str">
        <f t="shared" ref="B160" si="667">+IFERROR(B159/A159-1,"nm")</f>
        <v>nm</v>
      </c>
      <c r="C160" s="46">
        <f t="shared" ref="C160" si="668">+IFERROR(C159/B159-1,"nm")</f>
        <v>-1.3622603430877955E-2</v>
      </c>
      <c r="D160" s="46">
        <f t="shared" ref="D160" si="669">+IFERROR(D159/C159-1,"nm")</f>
        <v>4.4501278772378416E-2</v>
      </c>
      <c r="E160" s="46">
        <f t="shared" ref="E160" si="670">+IFERROR(E159/D159-1,"nm")</f>
        <v>-0.9495592556317336</v>
      </c>
      <c r="F160" s="46">
        <f t="shared" ref="F160" si="671">+IFERROR(F159/E159-1,"nm")</f>
        <v>2.9126213592232997E-2</v>
      </c>
      <c r="G160" s="46">
        <f t="shared" ref="G160" si="672">+IFERROR(G159/F159-1,"nm")</f>
        <v>-0.15094339622641506</v>
      </c>
      <c r="H160" s="46">
        <f t="shared" ref="H160" si="673">+IFERROR(H159/G159-1,"nm")</f>
        <v>-4.4444444444444398E-2</v>
      </c>
      <c r="I160" s="48">
        <f t="shared" ref="I160:J160" si="674">+IFERROR(I159/H159-1,"nm")</f>
        <v>0.43023255813953498</v>
      </c>
      <c r="J160" s="48">
        <f t="shared" si="674"/>
        <v>0.25203252032520318</v>
      </c>
      <c r="K160" s="48">
        <f t="shared" ref="K160:O160" si="675">+K161+K162</f>
        <v>9.4E-2</v>
      </c>
      <c r="L160" s="48">
        <f t="shared" si="675"/>
        <v>9.6000000000000002E-2</v>
      </c>
      <c r="M160" s="48">
        <f t="shared" si="675"/>
        <v>9.8000000000000004E-2</v>
      </c>
      <c r="N160" s="48">
        <f t="shared" si="675"/>
        <v>9.9000000000000005E-2</v>
      </c>
      <c r="O160" s="48">
        <f t="shared" si="675"/>
        <v>0.10100000000000001</v>
      </c>
    </row>
    <row r="161" spans="1:15" x14ac:dyDescent="0.3">
      <c r="A161" s="43" t="s">
        <v>136</v>
      </c>
      <c r="B161" s="46" t="str">
        <f>Historicals!B201</f>
        <v>nm</v>
      </c>
      <c r="C161" s="46">
        <f>Historicals!C201</f>
        <v>-1.3622603430877955E-2</v>
      </c>
      <c r="D161" s="46">
        <f>Historicals!D201</f>
        <v>4.4501278772378416E-2</v>
      </c>
      <c r="E161" s="46">
        <f>Historicals!E201</f>
        <v>-0.9495592556317336</v>
      </c>
      <c r="F161" s="46">
        <f>Historicals!F201</f>
        <v>2.9126213592232997E-2</v>
      </c>
      <c r="G161" s="46">
        <f>Historicals!G201</f>
        <v>-0.15094339622641506</v>
      </c>
      <c r="H161" s="46">
        <f>Historicals!H201</f>
        <v>-4.4444444444444398E-2</v>
      </c>
      <c r="I161" s="48">
        <f>Historicals!I201</f>
        <v>0.43023255813953498</v>
      </c>
      <c r="J161" s="48">
        <f>Historicals!J201</f>
        <v>0.25203252032520318</v>
      </c>
      <c r="K161" s="51">
        <v>9.4E-2</v>
      </c>
      <c r="L161" s="51">
        <v>9.6000000000000002E-2</v>
      </c>
      <c r="M161" s="51">
        <v>9.8000000000000004E-2</v>
      </c>
      <c r="N161" s="51">
        <v>9.9000000000000005E-2</v>
      </c>
      <c r="O161" s="51">
        <v>0.10100000000000001</v>
      </c>
    </row>
    <row r="162" spans="1:15" x14ac:dyDescent="0.3">
      <c r="A162" s="43" t="s">
        <v>137</v>
      </c>
      <c r="B162" s="46" t="str">
        <f t="shared" ref="B162:I162" si="676">+IFERROR(B160-B161,"nm")</f>
        <v>nm</v>
      </c>
      <c r="C162" s="46">
        <f t="shared" si="676"/>
        <v>0</v>
      </c>
      <c r="D162" s="46">
        <f t="shared" si="676"/>
        <v>0</v>
      </c>
      <c r="E162" s="46">
        <f t="shared" si="676"/>
        <v>0</v>
      </c>
      <c r="F162" s="46">
        <f t="shared" si="676"/>
        <v>0</v>
      </c>
      <c r="G162" s="46">
        <f t="shared" si="676"/>
        <v>0</v>
      </c>
      <c r="H162" s="46">
        <f t="shared" si="676"/>
        <v>0</v>
      </c>
      <c r="I162" s="48">
        <f t="shared" si="676"/>
        <v>0</v>
      </c>
      <c r="J162" s="48">
        <f t="shared" ref="J162" si="677">+IFERROR(J160-J161,"nm")</f>
        <v>0</v>
      </c>
      <c r="K162" s="109">
        <f t="shared" ref="K162" si="678">+J162</f>
        <v>0</v>
      </c>
      <c r="L162" s="109">
        <f t="shared" ref="L162" si="679">+K162</f>
        <v>0</v>
      </c>
      <c r="M162" s="109">
        <f t="shared" ref="M162" si="680">+L162</f>
        <v>0</v>
      </c>
      <c r="N162" s="109">
        <f t="shared" ref="N162:O162" si="681">+M162</f>
        <v>0</v>
      </c>
      <c r="O162" s="109">
        <f t="shared" si="681"/>
        <v>0</v>
      </c>
    </row>
    <row r="163" spans="1:15" x14ac:dyDescent="0.3">
      <c r="A163" s="9" t="s">
        <v>129</v>
      </c>
      <c r="B163" s="47">
        <f t="shared" ref="B163:H163" si="682">+B170+B166</f>
        <v>535</v>
      </c>
      <c r="C163" s="47">
        <f t="shared" si="682"/>
        <v>514</v>
      </c>
      <c r="D163" s="47">
        <f t="shared" si="682"/>
        <v>505</v>
      </c>
      <c r="E163" s="47">
        <f t="shared" si="682"/>
        <v>343</v>
      </c>
      <c r="F163" s="47">
        <f t="shared" si="682"/>
        <v>334</v>
      </c>
      <c r="G163" s="47">
        <f t="shared" si="682"/>
        <v>322</v>
      </c>
      <c r="H163" s="47">
        <f t="shared" si="682"/>
        <v>569</v>
      </c>
      <c r="I163" s="52">
        <f>+I170+I166</f>
        <v>691</v>
      </c>
      <c r="J163" s="52">
        <f>+J170+J166</f>
        <v>693</v>
      </c>
      <c r="K163" s="52">
        <f t="shared" ref="K163:O163" si="683">+K145*K165</f>
        <v>758.14200000000005</v>
      </c>
      <c r="L163" s="52">
        <f t="shared" si="683"/>
        <v>830.92363199999988</v>
      </c>
      <c r="M163" s="52">
        <f t="shared" si="683"/>
        <v>912.35414793600023</v>
      </c>
      <c r="N163" s="52">
        <f t="shared" si="683"/>
        <v>1002.6772085816642</v>
      </c>
      <c r="O163" s="52">
        <f t="shared" si="683"/>
        <v>1103.9476066484121</v>
      </c>
    </row>
    <row r="164" spans="1:15" x14ac:dyDescent="0.3">
      <c r="A164" s="45" t="s">
        <v>128</v>
      </c>
      <c r="B164" s="46" t="str">
        <f t="shared" ref="B164" si="684">+IFERROR(B163/A163-1,"nm")</f>
        <v>nm</v>
      </c>
      <c r="C164" s="46">
        <f t="shared" ref="C164" si="685">+IFERROR(C163/B163-1,"nm")</f>
        <v>-3.9252336448598157E-2</v>
      </c>
      <c r="D164" s="46">
        <f t="shared" ref="D164" si="686">+IFERROR(D163/C163-1,"nm")</f>
        <v>-1.7509727626459193E-2</v>
      </c>
      <c r="E164" s="46">
        <f t="shared" ref="E164" si="687">+IFERROR(E163/D163-1,"nm")</f>
        <v>-0.32079207920792074</v>
      </c>
      <c r="F164" s="46">
        <f t="shared" ref="F164" si="688">+IFERROR(F163/E163-1,"nm")</f>
        <v>-2.6239067055393583E-2</v>
      </c>
      <c r="G164" s="46">
        <f t="shared" ref="G164" si="689">+IFERROR(G163/F163-1,"nm")</f>
        <v>-3.59281437125748E-2</v>
      </c>
      <c r="H164" s="46">
        <f t="shared" ref="H164" si="690">+IFERROR(H163/G163-1,"nm")</f>
        <v>0.76708074534161486</v>
      </c>
      <c r="I164" s="48">
        <f t="shared" ref="I164:J164" si="691">+IFERROR(I163/H163-1,"nm")</f>
        <v>0.21441124780316345</v>
      </c>
      <c r="J164" s="48">
        <f t="shared" si="691"/>
        <v>2.8943560057888007E-3</v>
      </c>
      <c r="K164" s="48">
        <f t="shared" ref="K164" si="692">+IFERROR(K163/J163-1,"nm")</f>
        <v>9.4000000000000083E-2</v>
      </c>
      <c r="L164" s="48">
        <f t="shared" ref="L164" si="693">+IFERROR(L163/K163-1,"nm")</f>
        <v>9.5999999999999863E-2</v>
      </c>
      <c r="M164" s="48">
        <f t="shared" ref="M164" si="694">+IFERROR(M163/L163-1,"nm")</f>
        <v>9.8000000000000531E-2</v>
      </c>
      <c r="N164" s="48">
        <f t="shared" ref="N164:O164" si="695">+IFERROR(N163/M163-1,"nm")</f>
        <v>9.8999999999999977E-2</v>
      </c>
      <c r="O164" s="48">
        <f t="shared" si="695"/>
        <v>0.10099999999999976</v>
      </c>
    </row>
    <row r="165" spans="1:15" x14ac:dyDescent="0.3">
      <c r="A165" s="45" t="s">
        <v>130</v>
      </c>
      <c r="B165" s="46">
        <f>+IFERROR(B163/B$145,"nm")</f>
        <v>0.26992936427850656</v>
      </c>
      <c r="C165" s="46">
        <f t="shared" ref="C165:I165" si="696">+IFERROR(C163/C$145,"nm")</f>
        <v>0.26291560102301792</v>
      </c>
      <c r="D165" s="46">
        <f t="shared" si="696"/>
        <v>0.24730656219392752</v>
      </c>
      <c r="E165" s="46">
        <f t="shared" si="696"/>
        <v>0.18186638388123011</v>
      </c>
      <c r="F165" s="46">
        <f t="shared" si="696"/>
        <v>0.17523609653725078</v>
      </c>
      <c r="G165" s="46">
        <f t="shared" si="696"/>
        <v>0.17443120260021669</v>
      </c>
      <c r="H165" s="46">
        <f t="shared" si="696"/>
        <v>0.25804988662131517</v>
      </c>
      <c r="I165" s="48">
        <f t="shared" si="696"/>
        <v>0.29454390451832907</v>
      </c>
      <c r="J165" s="48">
        <f t="shared" ref="J165" si="697">+IFERROR(J163/J$145,"nm")</f>
        <v>0.28553770086526575</v>
      </c>
      <c r="K165" s="51">
        <f t="shared" ref="K165" si="698">+J165</f>
        <v>0.28553770086526575</v>
      </c>
      <c r="L165" s="51">
        <f t="shared" ref="L165" si="699">+K165</f>
        <v>0.28553770086526575</v>
      </c>
      <c r="M165" s="51">
        <f t="shared" ref="M165" si="700">+L165</f>
        <v>0.28553770086526575</v>
      </c>
      <c r="N165" s="51">
        <f t="shared" ref="N165:O165" si="701">+M165</f>
        <v>0.28553770086526575</v>
      </c>
      <c r="O165" s="51">
        <f t="shared" si="701"/>
        <v>0.28553770086526575</v>
      </c>
    </row>
    <row r="166" spans="1:15" x14ac:dyDescent="0.3">
      <c r="A166" s="9" t="s">
        <v>131</v>
      </c>
      <c r="B166" s="9">
        <f>Historicals!B173</f>
        <v>18</v>
      </c>
      <c r="C166" s="9">
        <f>Historicals!C173</f>
        <v>27</v>
      </c>
      <c r="D166" s="9">
        <f>Historicals!D173</f>
        <v>28</v>
      </c>
      <c r="E166" s="9">
        <f>Historicals!E173</f>
        <v>33</v>
      </c>
      <c r="F166" s="9">
        <f>Historicals!F173</f>
        <v>31</v>
      </c>
      <c r="G166" s="9">
        <f>Historicals!G173</f>
        <v>25</v>
      </c>
      <c r="H166" s="9">
        <f>Historicals!H173</f>
        <v>26</v>
      </c>
      <c r="I166" s="49">
        <f>Historicals!I173</f>
        <v>22</v>
      </c>
      <c r="J166" s="49">
        <f>Historicals!J173</f>
        <v>17</v>
      </c>
      <c r="K166" s="52">
        <f t="shared" ref="K166:O166" si="702">+K169*K176</f>
        <v>18.598000000000003</v>
      </c>
      <c r="L166" s="52">
        <f t="shared" si="702"/>
        <v>20.383407999999996</v>
      </c>
      <c r="M166" s="52">
        <f t="shared" si="702"/>
        <v>22.380981984000002</v>
      </c>
      <c r="N166" s="52">
        <f t="shared" si="702"/>
        <v>24.596699200416005</v>
      </c>
      <c r="O166" s="52">
        <f t="shared" si="702"/>
        <v>27.080965819658015</v>
      </c>
    </row>
    <row r="167" spans="1:15" x14ac:dyDescent="0.3">
      <c r="A167" s="45" t="s">
        <v>128</v>
      </c>
      <c r="B167" s="46" t="str">
        <f t="shared" ref="B167" si="703">+IFERROR(B166/A166-1,"nm")</f>
        <v>nm</v>
      </c>
      <c r="C167" s="46">
        <f t="shared" ref="C167" si="704">+IFERROR(C166/B166-1,"nm")</f>
        <v>0.5</v>
      </c>
      <c r="D167" s="46">
        <f t="shared" ref="D167" si="705">+IFERROR(D166/C166-1,"nm")</f>
        <v>3.7037037037036979E-2</v>
      </c>
      <c r="E167" s="46">
        <f t="shared" ref="E167" si="706">+IFERROR(E166/D166-1,"nm")</f>
        <v>0.1785714285714286</v>
      </c>
      <c r="F167" s="46">
        <f t="shared" ref="F167" si="707">+IFERROR(F166/E166-1,"nm")</f>
        <v>-6.0606060606060552E-2</v>
      </c>
      <c r="G167" s="46">
        <f t="shared" ref="G167" si="708">+IFERROR(G166/F166-1,"nm")</f>
        <v>-0.19354838709677424</v>
      </c>
      <c r="H167" s="46">
        <f t="shared" ref="H167" si="709">+IFERROR(H166/G166-1,"nm")</f>
        <v>4.0000000000000036E-2</v>
      </c>
      <c r="I167" s="48">
        <f t="shared" ref="I167:J167" si="710">+IFERROR(I166/H166-1,"nm")</f>
        <v>-0.15384615384615385</v>
      </c>
      <c r="J167" s="48">
        <f t="shared" si="710"/>
        <v>-0.22727272727272729</v>
      </c>
      <c r="K167" s="48">
        <f t="shared" ref="K167" si="711">+IFERROR(K166/J166-1,"nm")</f>
        <v>9.4000000000000083E-2</v>
      </c>
      <c r="L167" s="48">
        <f t="shared" ref="L167" si="712">+IFERROR(L166/K166-1,"nm")</f>
        <v>9.5999999999999641E-2</v>
      </c>
      <c r="M167" s="48">
        <f t="shared" ref="M167" si="713">+IFERROR(M166/L166-1,"nm")</f>
        <v>9.8000000000000309E-2</v>
      </c>
      <c r="N167" s="48">
        <f t="shared" ref="N167:O167" si="714">+IFERROR(N166/M166-1,"nm")</f>
        <v>9.9000000000000199E-2</v>
      </c>
      <c r="O167" s="48">
        <f t="shared" si="714"/>
        <v>0.10099999999999976</v>
      </c>
    </row>
    <row r="168" spans="1:15" x14ac:dyDescent="0.3">
      <c r="A168" s="45" t="s">
        <v>132</v>
      </c>
      <c r="B168" s="46">
        <f>+IFERROR(B166/B$145,"nm")</f>
        <v>9.0817356205852677E-3</v>
      </c>
      <c r="C168" s="46">
        <f t="shared" ref="C168:I168" si="715">+IFERROR(C166/C$145,"nm")</f>
        <v>1.3810741687979539E-2</v>
      </c>
      <c r="D168" s="46">
        <f t="shared" si="715"/>
        <v>1.3712047012732615E-2</v>
      </c>
      <c r="E168" s="46">
        <f t="shared" si="715"/>
        <v>1.7497348886532343E-2</v>
      </c>
      <c r="F168" s="46">
        <f t="shared" si="715"/>
        <v>1.6264428121720881E-2</v>
      </c>
      <c r="G168" s="46">
        <f t="shared" si="715"/>
        <v>1.3542795232936078E-2</v>
      </c>
      <c r="H168" s="46">
        <f t="shared" si="715"/>
        <v>1.1791383219954649E-2</v>
      </c>
      <c r="I168" s="48">
        <f t="shared" si="715"/>
        <v>9.3776641091219103E-3</v>
      </c>
      <c r="J168" s="48">
        <f t="shared" ref="J168" si="716">+IFERROR(J166/J$145,"nm")</f>
        <v>7.0045323444581789E-3</v>
      </c>
      <c r="K168" s="48">
        <f t="shared" ref="K168:O168" si="717">+IFERROR(K166/K$21,"nm")</f>
        <v>7.8674564975934847E-4</v>
      </c>
      <c r="L168" s="48">
        <f t="shared" si="717"/>
        <v>7.8674564975934815E-4</v>
      </c>
      <c r="M168" s="48">
        <f t="shared" si="717"/>
        <v>7.8674564975934837E-4</v>
      </c>
      <c r="N168" s="48">
        <f t="shared" si="717"/>
        <v>7.8674564975934837E-4</v>
      </c>
      <c r="O168" s="48">
        <f t="shared" si="717"/>
        <v>7.8674564975934826E-4</v>
      </c>
    </row>
    <row r="169" spans="1:15" x14ac:dyDescent="0.3">
      <c r="A169" s="45" t="s">
        <v>139</v>
      </c>
      <c r="B169" s="46">
        <f t="shared" ref="B169:I169" si="718">+IFERROR(B166/B176,"nm")</f>
        <v>0.14754098360655737</v>
      </c>
      <c r="C169" s="46">
        <f t="shared" si="718"/>
        <v>0.216</v>
      </c>
      <c r="D169" s="46">
        <f t="shared" si="718"/>
        <v>0.224</v>
      </c>
      <c r="E169" s="46">
        <f t="shared" si="718"/>
        <v>0.28695652173913044</v>
      </c>
      <c r="F169" s="46">
        <f t="shared" si="718"/>
        <v>0.31</v>
      </c>
      <c r="G169" s="46">
        <f t="shared" si="718"/>
        <v>0.3125</v>
      </c>
      <c r="H169" s="46">
        <f t="shared" si="718"/>
        <v>0.41269841269841268</v>
      </c>
      <c r="I169" s="48">
        <f t="shared" si="718"/>
        <v>0.44897959183673469</v>
      </c>
      <c r="J169" s="48">
        <f t="shared" ref="J169" si="719">+IFERROR(J166/J176,"nm")</f>
        <v>0.44736842105263158</v>
      </c>
      <c r="K169" s="51">
        <f t="shared" ref="K169" si="720">+J169</f>
        <v>0.44736842105263158</v>
      </c>
      <c r="L169" s="51">
        <f t="shared" ref="L169" si="721">+K169</f>
        <v>0.44736842105263158</v>
      </c>
      <c r="M169" s="51">
        <f t="shared" ref="M169" si="722">+L169</f>
        <v>0.44736842105263158</v>
      </c>
      <c r="N169" s="51">
        <f t="shared" ref="N169:O169" si="723">+M169</f>
        <v>0.44736842105263158</v>
      </c>
      <c r="O169" s="51">
        <f t="shared" si="723"/>
        <v>0.44736842105263158</v>
      </c>
    </row>
    <row r="170" spans="1:15" x14ac:dyDescent="0.3">
      <c r="A170" s="9" t="s">
        <v>133</v>
      </c>
      <c r="B170" s="9">
        <f>Historicals!B140</f>
        <v>517</v>
      </c>
      <c r="C170" s="9">
        <f>Historicals!C140</f>
        <v>487</v>
      </c>
      <c r="D170" s="9">
        <f>Historicals!D140</f>
        <v>477</v>
      </c>
      <c r="E170" s="9">
        <f>Historicals!E140</f>
        <v>310</v>
      </c>
      <c r="F170" s="9">
        <f>Historicals!F140</f>
        <v>303</v>
      </c>
      <c r="G170" s="9">
        <f>Historicals!G140</f>
        <v>297</v>
      </c>
      <c r="H170" s="9">
        <f>Historicals!H140</f>
        <v>543</v>
      </c>
      <c r="I170" s="49">
        <f>Historicals!I140</f>
        <v>669</v>
      </c>
      <c r="J170" s="49">
        <f>Historicals!J140</f>
        <v>676</v>
      </c>
      <c r="K170" s="49">
        <f t="shared" ref="K170:O170" si="724">+K163-K166</f>
        <v>739.5440000000001</v>
      </c>
      <c r="L170" s="49">
        <f t="shared" si="724"/>
        <v>810.54022399999985</v>
      </c>
      <c r="M170" s="49">
        <f t="shared" si="724"/>
        <v>889.97316595200027</v>
      </c>
      <c r="N170" s="49">
        <f t="shared" si="724"/>
        <v>978.08050938124825</v>
      </c>
      <c r="O170" s="49">
        <f t="shared" si="724"/>
        <v>1076.866640828754</v>
      </c>
    </row>
    <row r="171" spans="1:15" x14ac:dyDescent="0.3">
      <c r="A171" s="45" t="s">
        <v>128</v>
      </c>
      <c r="B171" s="46" t="str">
        <f t="shared" ref="B171" si="725">+IFERROR(B170/A170-1,"nm")</f>
        <v>nm</v>
      </c>
      <c r="C171" s="46">
        <f t="shared" ref="C171" si="726">+IFERROR(C170/B170-1,"nm")</f>
        <v>-5.8027079303675011E-2</v>
      </c>
      <c r="D171" s="46">
        <f t="shared" ref="D171" si="727">+IFERROR(D170/C170-1,"nm")</f>
        <v>-2.0533880903490731E-2</v>
      </c>
      <c r="E171" s="46">
        <f t="shared" ref="E171" si="728">+IFERROR(E170/D170-1,"nm")</f>
        <v>-0.35010482180293501</v>
      </c>
      <c r="F171" s="46">
        <f t="shared" ref="F171" si="729">+IFERROR(F170/E170-1,"nm")</f>
        <v>-2.2580645161290325E-2</v>
      </c>
      <c r="G171" s="46">
        <f t="shared" ref="G171" si="730">+IFERROR(G170/F170-1,"nm")</f>
        <v>-1.980198019801982E-2</v>
      </c>
      <c r="H171" s="46">
        <f t="shared" ref="H171" si="731">+IFERROR(H170/G170-1,"nm")</f>
        <v>0.82828282828282829</v>
      </c>
      <c r="I171" s="48">
        <f>+IFERROR(I170/H170-1,"nm")</f>
        <v>0.2320441988950277</v>
      </c>
      <c r="J171" s="48">
        <f>+IFERROR(J170/I170-1,"nm")</f>
        <v>1.0463378176382765E-2</v>
      </c>
      <c r="K171" s="48">
        <f t="shared" ref="K171" si="732">+IFERROR(K170/J170-1,"nm")</f>
        <v>9.4000000000000083E-2</v>
      </c>
      <c r="L171" s="48">
        <f t="shared" ref="L171" si="733">+IFERROR(L170/K170-1,"nm")</f>
        <v>9.5999999999999641E-2</v>
      </c>
      <c r="M171" s="48">
        <f t="shared" ref="M171" si="734">+IFERROR(M170/L170-1,"nm")</f>
        <v>9.8000000000000531E-2</v>
      </c>
      <c r="N171" s="48">
        <f t="shared" ref="N171:O171" si="735">+IFERROR(N170/M170-1,"nm")</f>
        <v>9.8999999999999977E-2</v>
      </c>
      <c r="O171" s="48">
        <f t="shared" si="735"/>
        <v>0.10099999999999976</v>
      </c>
    </row>
    <row r="172" spans="1:15" x14ac:dyDescent="0.3">
      <c r="A172" s="45" t="s">
        <v>130</v>
      </c>
      <c r="B172" s="46">
        <f>+IFERROR(B170/B$145,"nm")</f>
        <v>0.26084762865792127</v>
      </c>
      <c r="C172" s="46">
        <f t="shared" ref="C172:O172" si="736">+IFERROR(C170/C$145,"nm")</f>
        <v>0.24910485933503837</v>
      </c>
      <c r="D172" s="46">
        <f t="shared" si="736"/>
        <v>0.23359451518119489</v>
      </c>
      <c r="E172" s="46">
        <f t="shared" si="736"/>
        <v>0.16436903499469777</v>
      </c>
      <c r="F172" s="46">
        <f t="shared" si="736"/>
        <v>0.1589716684155299</v>
      </c>
      <c r="G172" s="46">
        <f t="shared" si="736"/>
        <v>0.16088840736728061</v>
      </c>
      <c r="H172" s="46">
        <f t="shared" si="736"/>
        <v>0.24625850340136055</v>
      </c>
      <c r="I172" s="48">
        <f t="shared" si="736"/>
        <v>0.28516624040920718</v>
      </c>
      <c r="J172" s="48">
        <f t="shared" ref="J172" si="737">+IFERROR(J170/J$145,"nm")</f>
        <v>0.27853316852080756</v>
      </c>
      <c r="K172" s="48">
        <f t="shared" si="736"/>
        <v>0.27853316852080756</v>
      </c>
      <c r="L172" s="48">
        <f t="shared" si="736"/>
        <v>0.27853316852080756</v>
      </c>
      <c r="M172" s="48">
        <f t="shared" si="736"/>
        <v>0.27853316852080762</v>
      </c>
      <c r="N172" s="48">
        <f t="shared" si="736"/>
        <v>0.27853316852080762</v>
      </c>
      <c r="O172" s="48">
        <f t="shared" si="736"/>
        <v>0.27853316852080756</v>
      </c>
    </row>
    <row r="173" spans="1:15" x14ac:dyDescent="0.3">
      <c r="A173" s="9" t="s">
        <v>134</v>
      </c>
      <c r="B173" s="9">
        <f>Historicals!B162</f>
        <v>69</v>
      </c>
      <c r="C173" s="9">
        <f>Historicals!C162</f>
        <v>39</v>
      </c>
      <c r="D173" s="9">
        <f>Historicals!D162</f>
        <v>30</v>
      </c>
      <c r="E173" s="9">
        <f>Historicals!E162</f>
        <v>22</v>
      </c>
      <c r="F173" s="9">
        <f>Historicals!F162</f>
        <v>18</v>
      </c>
      <c r="G173" s="9">
        <f>Historicals!G162</f>
        <v>12</v>
      </c>
      <c r="H173" s="9">
        <f>Historicals!H162</f>
        <v>7</v>
      </c>
      <c r="I173" s="49">
        <f>Historicals!I162</f>
        <v>9</v>
      </c>
      <c r="J173" s="49">
        <f>Historicals!J162</f>
        <v>7</v>
      </c>
      <c r="K173" s="52">
        <f t="shared" ref="K173:O173" si="738">+K145*K175</f>
        <v>7.6580000000000004</v>
      </c>
      <c r="L173" s="52">
        <f t="shared" si="738"/>
        <v>8.3931679999999993</v>
      </c>
      <c r="M173" s="52">
        <f t="shared" si="738"/>
        <v>9.2156984640000026</v>
      </c>
      <c r="N173" s="52">
        <f t="shared" si="738"/>
        <v>10.128052611936003</v>
      </c>
      <c r="O173" s="52">
        <f t="shared" si="738"/>
        <v>11.150985925741537</v>
      </c>
    </row>
    <row r="174" spans="1:15" x14ac:dyDescent="0.3">
      <c r="A174" s="45" t="s">
        <v>128</v>
      </c>
      <c r="B174" s="46" t="str">
        <f t="shared" ref="B174" si="739">+IFERROR(B173/A173-1,"nm")</f>
        <v>nm</v>
      </c>
      <c r="C174" s="46">
        <f t="shared" ref="C174" si="740">+IFERROR(C173/B173-1,"nm")</f>
        <v>-0.43478260869565222</v>
      </c>
      <c r="D174" s="46">
        <f t="shared" ref="D174" si="741">+IFERROR(D173/C173-1,"nm")</f>
        <v>-0.23076923076923073</v>
      </c>
      <c r="E174" s="46">
        <f t="shared" ref="E174" si="742">+IFERROR(E173/D173-1,"nm")</f>
        <v>-0.26666666666666672</v>
      </c>
      <c r="F174" s="46">
        <f t="shared" ref="F174" si="743">+IFERROR(F173/E173-1,"nm")</f>
        <v>-0.18181818181818177</v>
      </c>
      <c r="G174" s="46">
        <f t="shared" ref="G174" si="744">+IFERROR(G173/F173-1,"nm")</f>
        <v>-0.33333333333333337</v>
      </c>
      <c r="H174" s="46">
        <f t="shared" ref="H174" si="745">+IFERROR(H173/G173-1,"nm")</f>
        <v>-0.41666666666666663</v>
      </c>
      <c r="I174" s="48">
        <f t="shared" ref="I174:J174" si="746">+IFERROR(I173/H173-1,"nm")</f>
        <v>0.28571428571428581</v>
      </c>
      <c r="J174" s="48">
        <f t="shared" si="746"/>
        <v>-0.22222222222222221</v>
      </c>
      <c r="K174" s="48">
        <f t="shared" ref="K174" si="747">+IFERROR(K173/J173-1,"nm")</f>
        <v>9.4000000000000083E-2</v>
      </c>
      <c r="L174" s="48">
        <f t="shared" ref="L174" si="748">+IFERROR(L173/K173-1,"nm")</f>
        <v>9.5999999999999863E-2</v>
      </c>
      <c r="M174" s="48">
        <f t="shared" ref="M174" si="749">+IFERROR(M173/L173-1,"nm")</f>
        <v>9.8000000000000309E-2</v>
      </c>
      <c r="N174" s="48">
        <f t="shared" ref="N174:O174" si="750">+IFERROR(N173/M173-1,"nm")</f>
        <v>9.8999999999999977E-2</v>
      </c>
      <c r="O174" s="48">
        <f t="shared" si="750"/>
        <v>0.10099999999999976</v>
      </c>
    </row>
    <row r="175" spans="1:15" x14ac:dyDescent="0.3">
      <c r="A175" s="45" t="s">
        <v>132</v>
      </c>
      <c r="B175" s="46">
        <f>+IFERROR(B173/B$145,"nm")</f>
        <v>3.481331987891019E-2</v>
      </c>
      <c r="C175" s="46">
        <f t="shared" ref="C175:I175" si="751">+IFERROR(C173/C$145,"nm")</f>
        <v>1.9948849104859334E-2</v>
      </c>
      <c r="D175" s="46">
        <f t="shared" si="751"/>
        <v>1.4691478942213516E-2</v>
      </c>
      <c r="E175" s="46">
        <f t="shared" si="751"/>
        <v>1.166489925768823E-2</v>
      </c>
      <c r="F175" s="46">
        <f t="shared" si="751"/>
        <v>9.4438614900314802E-3</v>
      </c>
      <c r="G175" s="46">
        <f t="shared" si="751"/>
        <v>6.5005417118093175E-3</v>
      </c>
      <c r="H175" s="46">
        <f t="shared" si="751"/>
        <v>3.1746031746031746E-3</v>
      </c>
      <c r="I175" s="48">
        <f t="shared" si="751"/>
        <v>3.8363171355498722E-3</v>
      </c>
      <c r="J175" s="48">
        <f t="shared" ref="J175" si="752">+IFERROR(J173/J$145,"nm")</f>
        <v>2.88421920065925E-3</v>
      </c>
      <c r="K175" s="51">
        <f t="shared" ref="K175" si="753">+J175</f>
        <v>2.88421920065925E-3</v>
      </c>
      <c r="L175" s="51">
        <f t="shared" ref="L175" si="754">+K175</f>
        <v>2.88421920065925E-3</v>
      </c>
      <c r="M175" s="51">
        <f t="shared" ref="M175" si="755">+L175</f>
        <v>2.88421920065925E-3</v>
      </c>
      <c r="N175" s="51">
        <f t="shared" ref="N175:O175" si="756">+M175</f>
        <v>2.88421920065925E-3</v>
      </c>
      <c r="O175" s="51">
        <f t="shared" si="756"/>
        <v>2.88421920065925E-3</v>
      </c>
    </row>
    <row r="176" spans="1:15" x14ac:dyDescent="0.3">
      <c r="A176" s="9" t="s">
        <v>140</v>
      </c>
      <c r="B176" s="9">
        <f>Historicals!B151</f>
        <v>122</v>
      </c>
      <c r="C176" s="9">
        <f>Historicals!C151</f>
        <v>125</v>
      </c>
      <c r="D176" s="9">
        <f>Historicals!D151</f>
        <v>125</v>
      </c>
      <c r="E176" s="9">
        <f>Historicals!E151</f>
        <v>115</v>
      </c>
      <c r="F176" s="9">
        <f>Historicals!F151</f>
        <v>100</v>
      </c>
      <c r="G176" s="9">
        <f>Historicals!G151</f>
        <v>80</v>
      </c>
      <c r="H176" s="9">
        <f>Historicals!H151</f>
        <v>63</v>
      </c>
      <c r="I176" s="49">
        <f>Historicals!I151</f>
        <v>49</v>
      </c>
      <c r="J176" s="49">
        <f>Historicals!J151</f>
        <v>38</v>
      </c>
      <c r="K176" s="52">
        <f t="shared" ref="K176:O176" si="757">+K145*K178</f>
        <v>41.572000000000003</v>
      </c>
      <c r="L176" s="52">
        <f t="shared" si="757"/>
        <v>45.56291199999999</v>
      </c>
      <c r="M176" s="52">
        <f t="shared" si="757"/>
        <v>50.028077376000006</v>
      </c>
      <c r="N176" s="52">
        <f t="shared" si="757"/>
        <v>54.980857036224009</v>
      </c>
      <c r="O176" s="52">
        <f t="shared" si="757"/>
        <v>60.533923596882623</v>
      </c>
    </row>
    <row r="177" spans="1:15" x14ac:dyDescent="0.3">
      <c r="A177" s="45" t="s">
        <v>128</v>
      </c>
      <c r="B177" s="46" t="str">
        <f t="shared" ref="B177" si="758">+IFERROR(B176/A176-1,"nm")</f>
        <v>nm</v>
      </c>
      <c r="C177" s="46">
        <f t="shared" ref="C177" si="759">+IFERROR(C176/B176-1,"nm")</f>
        <v>2.4590163934426146E-2</v>
      </c>
      <c r="D177" s="46">
        <f t="shared" ref="D177" si="760">+IFERROR(D176/C176-1,"nm")</f>
        <v>0</v>
      </c>
      <c r="E177" s="46">
        <f t="shared" ref="E177" si="761">+IFERROR(E176/D176-1,"nm")</f>
        <v>-7.999999999999996E-2</v>
      </c>
      <c r="F177" s="46">
        <f t="shared" ref="F177" si="762">+IFERROR(F176/E176-1,"nm")</f>
        <v>-0.13043478260869568</v>
      </c>
      <c r="G177" s="46">
        <f t="shared" ref="G177" si="763">+IFERROR(G176/F176-1,"nm")</f>
        <v>-0.19999999999999996</v>
      </c>
      <c r="H177" s="46">
        <f t="shared" ref="H177" si="764">+IFERROR(H176/G176-1,"nm")</f>
        <v>-0.21250000000000002</v>
      </c>
      <c r="I177" s="48">
        <f>+IFERROR(I176/H176-1,"nm")</f>
        <v>-0.22222222222222221</v>
      </c>
      <c r="J177" s="48">
        <f>+IFERROR(J176/I176-1,"nm")</f>
        <v>-0.22448979591836737</v>
      </c>
      <c r="K177" s="48">
        <f t="shared" ref="K177:O177" si="765">+IFERROR(K176/J176-1,"nm")</f>
        <v>9.4000000000000083E-2</v>
      </c>
      <c r="L177" s="48">
        <f t="shared" si="765"/>
        <v>9.5999999999999641E-2</v>
      </c>
      <c r="M177" s="48">
        <f t="shared" si="765"/>
        <v>9.8000000000000309E-2</v>
      </c>
      <c r="N177" s="48">
        <f t="shared" si="765"/>
        <v>9.8999999999999977E-2</v>
      </c>
      <c r="O177" s="48">
        <f t="shared" si="765"/>
        <v>0.10099999999999976</v>
      </c>
    </row>
    <row r="178" spans="1:15" x14ac:dyDescent="0.3">
      <c r="A178" s="45" t="s">
        <v>132</v>
      </c>
      <c r="B178" s="46">
        <f>+IFERROR(B176/B$145,"nm")</f>
        <v>6.1553985872855703E-2</v>
      </c>
      <c r="C178" s="46">
        <f t="shared" ref="C178:I178" si="766">+IFERROR(C176/C$145,"nm")</f>
        <v>6.3938618925831206E-2</v>
      </c>
      <c r="D178" s="46">
        <f t="shared" si="766"/>
        <v>6.1214495592556317E-2</v>
      </c>
      <c r="E178" s="46">
        <f t="shared" si="766"/>
        <v>6.097560975609756E-2</v>
      </c>
      <c r="F178" s="46">
        <f t="shared" si="766"/>
        <v>5.2465897166841552E-2</v>
      </c>
      <c r="G178" s="46">
        <f t="shared" si="766"/>
        <v>4.3336944745395449E-2</v>
      </c>
      <c r="H178" s="46">
        <f t="shared" si="766"/>
        <v>2.8571428571428571E-2</v>
      </c>
      <c r="I178" s="48">
        <f t="shared" si="766"/>
        <v>2.0886615515771527E-2</v>
      </c>
      <c r="J178" s="48">
        <f t="shared" ref="J178" si="767">+IFERROR(J176/J$145,"nm")</f>
        <v>1.5657189946435928E-2</v>
      </c>
      <c r="K178" s="51">
        <f t="shared" ref="K178" si="768">+J178</f>
        <v>1.5657189946435928E-2</v>
      </c>
      <c r="L178" s="51">
        <f t="shared" ref="L178" si="769">+K178</f>
        <v>1.5657189946435928E-2</v>
      </c>
      <c r="M178" s="51">
        <f t="shared" ref="M178" si="770">+L178</f>
        <v>1.5657189946435928E-2</v>
      </c>
      <c r="N178" s="51">
        <f t="shared" ref="N178:O178" si="771">+M178</f>
        <v>1.5657189946435928E-2</v>
      </c>
      <c r="O178" s="51">
        <f t="shared" si="771"/>
        <v>1.5657189946435928E-2</v>
      </c>
    </row>
    <row r="179" spans="1:15" x14ac:dyDescent="0.3">
      <c r="A179" s="42" t="s">
        <v>107</v>
      </c>
      <c r="B179" s="42"/>
      <c r="C179" s="42"/>
      <c r="D179" s="42"/>
      <c r="E179" s="42"/>
      <c r="F179" s="42"/>
      <c r="G179" s="42"/>
      <c r="H179" s="42"/>
      <c r="I179" s="42"/>
      <c r="J179" s="98"/>
      <c r="K179" s="38"/>
      <c r="L179" s="38"/>
      <c r="M179" s="38"/>
      <c r="N179" s="38"/>
      <c r="O179" s="38"/>
    </row>
    <row r="180" spans="1:15" x14ac:dyDescent="0.3">
      <c r="A180" s="9" t="s">
        <v>135</v>
      </c>
      <c r="B180" s="9">
        <f>Historicals!B123</f>
        <v>115</v>
      </c>
      <c r="C180" s="9">
        <f>Historicals!C123</f>
        <v>73</v>
      </c>
      <c r="D180" s="9">
        <f>Historicals!D123</f>
        <v>73</v>
      </c>
      <c r="E180" s="9">
        <f>Historicals!E123</f>
        <v>88</v>
      </c>
      <c r="F180" s="9">
        <f>Historicals!F123</f>
        <v>42</v>
      </c>
      <c r="G180" s="9">
        <f>Historicals!G123</f>
        <v>30</v>
      </c>
      <c r="H180" s="9">
        <f>Historicals!H123</f>
        <v>25</v>
      </c>
      <c r="I180" s="49">
        <f>Historicals!I123</f>
        <v>102</v>
      </c>
      <c r="J180" s="49">
        <f>Historicals!J123</f>
        <v>58</v>
      </c>
      <c r="K180" s="49">
        <f t="shared" ref="K180" si="772">J180*(1+K181)</f>
        <v>63.452000000000005</v>
      </c>
      <c r="L180" s="49">
        <f t="shared" ref="L180" si="773">K180*(1+L181)</f>
        <v>69.543392000000011</v>
      </c>
      <c r="M180" s="49">
        <f t="shared" ref="M180" si="774">L180*(1+M181)</f>
        <v>76.358644416000018</v>
      </c>
      <c r="N180" s="49">
        <f t="shared" ref="N180:O180" si="775">M180*(1+N181)</f>
        <v>83.91815021318402</v>
      </c>
      <c r="O180" s="49">
        <f t="shared" si="775"/>
        <v>92.393883384715608</v>
      </c>
    </row>
    <row r="181" spans="1:15" x14ac:dyDescent="0.3">
      <c r="A181" s="43" t="s">
        <v>128</v>
      </c>
      <c r="B181" s="46" t="str">
        <f t="shared" ref="B181" si="776">+IFERROR(B180/A180-1,"nm")</f>
        <v>nm</v>
      </c>
      <c r="C181" s="46">
        <f t="shared" ref="C181" si="777">+IFERROR(C180/B180-1,"nm")</f>
        <v>-0.36521739130434783</v>
      </c>
      <c r="D181" s="46">
        <f t="shared" ref="D181" si="778">+IFERROR(D180/C180-1,"nm")</f>
        <v>0</v>
      </c>
      <c r="E181" s="46">
        <f t="shared" ref="E181" si="779">+IFERROR(E180/D180-1,"nm")</f>
        <v>0.20547945205479445</v>
      </c>
      <c r="F181" s="46">
        <f t="shared" ref="F181" si="780">+IFERROR(F180/E180-1,"nm")</f>
        <v>-0.52272727272727271</v>
      </c>
      <c r="G181" s="46">
        <f t="shared" ref="G181" si="781">+IFERROR(G180/F180-1,"nm")</f>
        <v>-0.2857142857142857</v>
      </c>
      <c r="H181" s="46">
        <f t="shared" ref="H181" si="782">+IFERROR(H180/G180-1,"nm")</f>
        <v>-0.16666666666666663</v>
      </c>
      <c r="I181" s="48">
        <f t="shared" ref="I181:J181" si="783">+IFERROR(I180/H180-1,"nm")</f>
        <v>3.08</v>
      </c>
      <c r="J181" s="48">
        <f t="shared" si="783"/>
        <v>-0.43137254901960786</v>
      </c>
      <c r="K181" s="48">
        <v>9.4E-2</v>
      </c>
      <c r="L181" s="48">
        <v>9.6000000000000002E-2</v>
      </c>
      <c r="M181" s="48">
        <v>9.8000000000000004E-2</v>
      </c>
      <c r="N181" s="48">
        <v>9.9000000000000005E-2</v>
      </c>
      <c r="O181" s="48">
        <v>0.10099999999999999</v>
      </c>
    </row>
    <row r="182" spans="1:15" x14ac:dyDescent="0.3">
      <c r="A182" s="9" t="s">
        <v>129</v>
      </c>
      <c r="B182" s="47">
        <f t="shared" ref="B182:H182" si="784">+B189+B185</f>
        <v>-2057</v>
      </c>
      <c r="C182" s="47">
        <f t="shared" si="784"/>
        <v>-2366</v>
      </c>
      <c r="D182" s="47">
        <f t="shared" si="784"/>
        <v>-2444</v>
      </c>
      <c r="E182" s="47">
        <f t="shared" si="784"/>
        <v>-2441</v>
      </c>
      <c r="F182" s="47">
        <f t="shared" si="784"/>
        <v>-3067</v>
      </c>
      <c r="G182" s="47">
        <f t="shared" si="784"/>
        <v>-3254</v>
      </c>
      <c r="H182" s="47">
        <f t="shared" si="784"/>
        <v>-3434</v>
      </c>
      <c r="I182" s="52">
        <f>+I189+I185</f>
        <v>-4042</v>
      </c>
      <c r="J182" s="52">
        <f>+J189+J185</f>
        <v>-4630</v>
      </c>
      <c r="K182" s="52">
        <f>+K180*K184</f>
        <v>-5065.22</v>
      </c>
      <c r="L182" s="52">
        <f>+L180*L184</f>
        <v>-5551.4811200000013</v>
      </c>
      <c r="M182" s="52">
        <f>+M180*M184</f>
        <v>-6095.5262697600019</v>
      </c>
      <c r="N182" s="52">
        <f>+N180*N184</f>
        <v>-6698.9833704662415</v>
      </c>
      <c r="O182" s="52">
        <f>+O180*O184</f>
        <v>-7375.5806908833329</v>
      </c>
    </row>
    <row r="183" spans="1:15" x14ac:dyDescent="0.3">
      <c r="A183" s="45" t="s">
        <v>128</v>
      </c>
      <c r="B183" s="46" t="str">
        <f t="shared" ref="B183" si="785">+IFERROR(B182/A182-1,"nm")</f>
        <v>nm</v>
      </c>
      <c r="C183" s="46">
        <f t="shared" ref="C183" si="786">+IFERROR(C182/B182-1,"nm")</f>
        <v>0.15021876519202726</v>
      </c>
      <c r="D183" s="46">
        <f t="shared" ref="D183" si="787">+IFERROR(D182/C182-1,"nm")</f>
        <v>3.2967032967033072E-2</v>
      </c>
      <c r="E183" s="46">
        <f t="shared" ref="E183" si="788">+IFERROR(E182/D182-1,"nm")</f>
        <v>-1.2274959083469206E-3</v>
      </c>
      <c r="F183" s="46">
        <f t="shared" ref="F183" si="789">+IFERROR(F182/E182-1,"nm")</f>
        <v>0.25645227365833678</v>
      </c>
      <c r="G183" s="46">
        <f t="shared" ref="G183" si="790">+IFERROR(G182/F182-1,"nm")</f>
        <v>6.0971633518095869E-2</v>
      </c>
      <c r="H183" s="46">
        <f t="shared" ref="H183" si="791">+IFERROR(H182/G182-1,"nm")</f>
        <v>5.5316533497234088E-2</v>
      </c>
      <c r="I183" s="48">
        <f>+IFERROR(I182/H182-1,"nm")</f>
        <v>0.1770529994175889</v>
      </c>
      <c r="J183" s="48">
        <f>+IFERROR(J182/I182-1,"nm")</f>
        <v>0.14547253834735274</v>
      </c>
      <c r="K183" s="48">
        <f t="shared" ref="K183" si="792">+IFERROR(K182/J182-1,"nm")</f>
        <v>9.4000000000000083E-2</v>
      </c>
      <c r="L183" s="48">
        <f t="shared" ref="L183" si="793">+IFERROR(L182/K182-1,"nm")</f>
        <v>9.6000000000000307E-2</v>
      </c>
      <c r="M183" s="48">
        <f t="shared" ref="M183" si="794">+IFERROR(M182/L182-1,"nm")</f>
        <v>9.8000000000000087E-2</v>
      </c>
      <c r="N183" s="48">
        <f t="shared" ref="N183:O183" si="795">+IFERROR(N182/M182-1,"nm")</f>
        <v>9.8999999999999977E-2</v>
      </c>
      <c r="O183" s="48">
        <f t="shared" si="795"/>
        <v>0.1010000000000002</v>
      </c>
    </row>
    <row r="184" spans="1:15" x14ac:dyDescent="0.3">
      <c r="A184" s="45" t="s">
        <v>130</v>
      </c>
      <c r="B184" s="46">
        <f>+IFERROR(B182/B$180,"nm")</f>
        <v>-17.88695652173913</v>
      </c>
      <c r="C184" s="46">
        <f t="shared" ref="C184:I184" si="796">+IFERROR(C182/C$180,"nm")</f>
        <v>-32.410958904109592</v>
      </c>
      <c r="D184" s="46">
        <f t="shared" si="796"/>
        <v>-33.479452054794521</v>
      </c>
      <c r="E184" s="46">
        <f t="shared" si="796"/>
        <v>-27.738636363636363</v>
      </c>
      <c r="F184" s="46">
        <f t="shared" si="796"/>
        <v>-73.023809523809518</v>
      </c>
      <c r="G184" s="46">
        <f t="shared" si="796"/>
        <v>-108.46666666666667</v>
      </c>
      <c r="H184" s="46">
        <f t="shared" si="796"/>
        <v>-137.36000000000001</v>
      </c>
      <c r="I184" s="48">
        <f t="shared" si="796"/>
        <v>-39.627450980392155</v>
      </c>
      <c r="J184" s="48">
        <f t="shared" ref="J184" si="797">+IFERROR(J182/J$180,"nm")</f>
        <v>-79.827586206896555</v>
      </c>
      <c r="K184" s="51">
        <f t="shared" ref="K184" si="798">+J184</f>
        <v>-79.827586206896555</v>
      </c>
      <c r="L184" s="51">
        <f t="shared" ref="L184" si="799">+K184</f>
        <v>-79.827586206896555</v>
      </c>
      <c r="M184" s="51">
        <f t="shared" ref="M184" si="800">+L184</f>
        <v>-79.827586206896555</v>
      </c>
      <c r="N184" s="51">
        <f t="shared" ref="N184:O184" si="801">+M184</f>
        <v>-79.827586206896555</v>
      </c>
      <c r="O184" s="51">
        <f t="shared" si="801"/>
        <v>-79.827586206896555</v>
      </c>
    </row>
    <row r="185" spans="1:15" x14ac:dyDescent="0.3">
      <c r="A185" s="9" t="s">
        <v>131</v>
      </c>
      <c r="B185" s="9">
        <f>Historicals!B171</f>
        <v>210</v>
      </c>
      <c r="C185" s="9">
        <f>Historicals!C171</f>
        <v>230</v>
      </c>
      <c r="D185" s="9">
        <f>Historicals!D171</f>
        <v>233</v>
      </c>
      <c r="E185" s="9">
        <f>Historicals!E171</f>
        <v>217</v>
      </c>
      <c r="F185" s="9">
        <f>Historicals!F171</f>
        <v>195</v>
      </c>
      <c r="G185" s="9">
        <f>Historicals!G171</f>
        <v>214</v>
      </c>
      <c r="H185" s="9">
        <f>Historicals!H171</f>
        <v>222</v>
      </c>
      <c r="I185" s="49">
        <f>Historicals!I171</f>
        <v>220</v>
      </c>
      <c r="J185" s="49">
        <f>Historicals!J171</f>
        <v>211</v>
      </c>
      <c r="K185" s="52">
        <f t="shared" ref="K185:O185" si="802">+K188*K195</f>
        <v>230.834</v>
      </c>
      <c r="L185" s="52">
        <f t="shared" si="802"/>
        <v>252.99406400000004</v>
      </c>
      <c r="M185" s="52">
        <f t="shared" si="802"/>
        <v>277.78748227200003</v>
      </c>
      <c r="N185" s="52">
        <f t="shared" si="802"/>
        <v>305.28844301692806</v>
      </c>
      <c r="O185" s="52">
        <f t="shared" si="802"/>
        <v>336.12257576163779</v>
      </c>
    </row>
    <row r="186" spans="1:15" x14ac:dyDescent="0.3">
      <c r="A186" s="45" t="s">
        <v>128</v>
      </c>
      <c r="B186" s="46" t="str">
        <f t="shared" ref="B186" si="803">+IFERROR(B185/A185-1,"nm")</f>
        <v>nm</v>
      </c>
      <c r="C186" s="46">
        <f t="shared" ref="C186" si="804">+IFERROR(C185/B185-1,"nm")</f>
        <v>9.5238095238095344E-2</v>
      </c>
      <c r="D186" s="46">
        <f t="shared" ref="D186" si="805">+IFERROR(D185/C185-1,"nm")</f>
        <v>1.304347826086949E-2</v>
      </c>
      <c r="E186" s="46">
        <f t="shared" ref="E186" si="806">+IFERROR(E185/D185-1,"nm")</f>
        <v>-6.8669527896995763E-2</v>
      </c>
      <c r="F186" s="46">
        <f t="shared" ref="F186" si="807">+IFERROR(F185/E185-1,"nm")</f>
        <v>-0.10138248847926268</v>
      </c>
      <c r="G186" s="46">
        <f t="shared" ref="G186" si="808">+IFERROR(G185/F185-1,"nm")</f>
        <v>9.7435897435897534E-2</v>
      </c>
      <c r="H186" s="46">
        <f t="shared" ref="H186" si="809">+IFERROR(H185/G185-1,"nm")</f>
        <v>3.7383177570093462E-2</v>
      </c>
      <c r="I186" s="48">
        <f t="shared" ref="I186:J186" si="810">+IFERROR(I185/H185-1,"nm")</f>
        <v>-9.009009009009028E-3</v>
      </c>
      <c r="J186" s="48">
        <f t="shared" si="810"/>
        <v>-4.0909090909090895E-2</v>
      </c>
      <c r="K186" s="48">
        <f t="shared" ref="K186" si="811">+IFERROR(K185/J185-1,"nm")</f>
        <v>9.4000000000000083E-2</v>
      </c>
      <c r="L186" s="48">
        <f t="shared" ref="L186" si="812">+IFERROR(L185/K185-1,"nm")</f>
        <v>9.6000000000000085E-2</v>
      </c>
      <c r="M186" s="48">
        <f t="shared" ref="M186" si="813">+IFERROR(M185/L185-1,"nm")</f>
        <v>9.7999999999999865E-2</v>
      </c>
      <c r="N186" s="48">
        <f t="shared" ref="N186:O186" si="814">+IFERROR(N185/M185-1,"nm")</f>
        <v>9.8999999999999977E-2</v>
      </c>
      <c r="O186" s="48">
        <f t="shared" si="814"/>
        <v>0.10099999999999998</v>
      </c>
    </row>
    <row r="187" spans="1:15" x14ac:dyDescent="0.3">
      <c r="A187" s="45" t="s">
        <v>132</v>
      </c>
      <c r="B187" s="46">
        <f>+IFERROR(B185/B$180,"nm")</f>
        <v>1.826086956521739</v>
      </c>
      <c r="C187" s="46">
        <f t="shared" ref="C187:I187" si="815">+IFERROR(C185/C$180,"nm")</f>
        <v>3.1506849315068495</v>
      </c>
      <c r="D187" s="46">
        <f t="shared" si="815"/>
        <v>3.1917808219178081</v>
      </c>
      <c r="E187" s="46">
        <f t="shared" si="815"/>
        <v>2.4659090909090908</v>
      </c>
      <c r="F187" s="46">
        <f t="shared" si="815"/>
        <v>4.6428571428571432</v>
      </c>
      <c r="G187" s="46">
        <f t="shared" si="815"/>
        <v>7.1333333333333337</v>
      </c>
      <c r="H187" s="46">
        <f t="shared" si="815"/>
        <v>8.8800000000000008</v>
      </c>
      <c r="I187" s="48">
        <f t="shared" si="815"/>
        <v>2.1568627450980391</v>
      </c>
      <c r="J187" s="48">
        <f t="shared" ref="J187" si="816">+IFERROR(J185/J$180,"nm")</f>
        <v>3.6379310344827585</v>
      </c>
      <c r="K187" s="48">
        <f t="shared" ref="K187:O187" si="817">+IFERROR(K185/K$21,"nm")</f>
        <v>9.7649018881895595E-3</v>
      </c>
      <c r="L187" s="48">
        <f t="shared" si="817"/>
        <v>9.7649018881895595E-3</v>
      </c>
      <c r="M187" s="48">
        <f t="shared" si="817"/>
        <v>9.7649018881895595E-3</v>
      </c>
      <c r="N187" s="48">
        <f t="shared" si="817"/>
        <v>9.7649018881895578E-3</v>
      </c>
      <c r="O187" s="48">
        <f t="shared" si="817"/>
        <v>9.7649018881895595E-3</v>
      </c>
    </row>
    <row r="188" spans="1:15" x14ac:dyDescent="0.3">
      <c r="A188" s="45" t="s">
        <v>139</v>
      </c>
      <c r="B188" s="46">
        <f t="shared" ref="B188:I188" si="818">+IFERROR(B185/B195,"nm")</f>
        <v>0.43388429752066116</v>
      </c>
      <c r="C188" s="46">
        <f t="shared" si="818"/>
        <v>0.45009784735812131</v>
      </c>
      <c r="D188" s="46">
        <f t="shared" si="818"/>
        <v>0.43714821763602252</v>
      </c>
      <c r="E188" s="46">
        <f t="shared" si="818"/>
        <v>0.36348408710217756</v>
      </c>
      <c r="F188" s="46">
        <f t="shared" si="818"/>
        <v>0.2932330827067669</v>
      </c>
      <c r="G188" s="46">
        <f t="shared" si="818"/>
        <v>0.25783132530120484</v>
      </c>
      <c r="H188" s="46">
        <f t="shared" si="818"/>
        <v>0.2846153846153846</v>
      </c>
      <c r="I188" s="48">
        <f t="shared" si="818"/>
        <v>0.27883396704689478</v>
      </c>
      <c r="J188" s="48">
        <f t="shared" ref="J188" si="819">+IFERROR(J185/J195,"nm")</f>
        <v>0.25119047619047619</v>
      </c>
      <c r="K188" s="51">
        <f t="shared" ref="K188" si="820">+J188</f>
        <v>0.25119047619047619</v>
      </c>
      <c r="L188" s="51">
        <f t="shared" ref="L188" si="821">+K188</f>
        <v>0.25119047619047619</v>
      </c>
      <c r="M188" s="51">
        <f t="shared" ref="M188" si="822">+L188</f>
        <v>0.25119047619047619</v>
      </c>
      <c r="N188" s="51">
        <f t="shared" ref="N188:O188" si="823">+M188</f>
        <v>0.25119047619047619</v>
      </c>
      <c r="O188" s="51">
        <f t="shared" si="823"/>
        <v>0.25119047619047619</v>
      </c>
    </row>
    <row r="189" spans="1:15" x14ac:dyDescent="0.3">
      <c r="A189" s="9" t="s">
        <v>133</v>
      </c>
      <c r="B189" s="9">
        <f>Historicals!B138</f>
        <v>-2267</v>
      </c>
      <c r="C189" s="9">
        <f>Historicals!C138</f>
        <v>-2596</v>
      </c>
      <c r="D189" s="9">
        <f>Historicals!D138</f>
        <v>-2677</v>
      </c>
      <c r="E189" s="9">
        <f>Historicals!E138</f>
        <v>-2658</v>
      </c>
      <c r="F189" s="9">
        <f>Historicals!F138</f>
        <v>-3262</v>
      </c>
      <c r="G189" s="9">
        <f>Historicals!G138</f>
        <v>-3468</v>
      </c>
      <c r="H189" s="9">
        <f>Historicals!H138</f>
        <v>-3656</v>
      </c>
      <c r="I189" s="49">
        <f>Historicals!I138</f>
        <v>-4262</v>
      </c>
      <c r="J189" s="49">
        <f>Historicals!J138</f>
        <v>-4841</v>
      </c>
      <c r="K189" s="49">
        <f t="shared" ref="K189:O189" si="824">+K182-K185</f>
        <v>-5296.0540000000001</v>
      </c>
      <c r="L189" s="49">
        <f t="shared" si="824"/>
        <v>-5804.4751840000017</v>
      </c>
      <c r="M189" s="49">
        <f t="shared" si="824"/>
        <v>-6373.3137520320015</v>
      </c>
      <c r="N189" s="49">
        <f t="shared" si="824"/>
        <v>-7004.2718134831694</v>
      </c>
      <c r="O189" s="49">
        <f t="shared" si="824"/>
        <v>-7711.7032666449704</v>
      </c>
    </row>
    <row r="190" spans="1:15" x14ac:dyDescent="0.3">
      <c r="A190" s="45" t="s">
        <v>128</v>
      </c>
      <c r="B190" s="46" t="str">
        <f t="shared" ref="B190" si="825">+IFERROR(B189/A189-1,"nm")</f>
        <v>nm</v>
      </c>
      <c r="C190" s="46">
        <f t="shared" ref="C190" si="826">+IFERROR(C189/B189-1,"nm")</f>
        <v>0.145125716806352</v>
      </c>
      <c r="D190" s="46">
        <f t="shared" ref="D190" si="827">+IFERROR(D189/C189-1,"nm")</f>
        <v>3.1201848998459125E-2</v>
      </c>
      <c r="E190" s="46">
        <f t="shared" ref="E190" si="828">+IFERROR(E189/D189-1,"nm")</f>
        <v>-7.097497198356395E-3</v>
      </c>
      <c r="F190" s="46">
        <f t="shared" ref="F190" si="829">+IFERROR(F189/E189-1,"nm")</f>
        <v>0.22723852520692245</v>
      </c>
      <c r="G190" s="46">
        <f t="shared" ref="G190" si="830">+IFERROR(G189/F189-1,"nm")</f>
        <v>6.3151440833844275E-2</v>
      </c>
      <c r="H190" s="46">
        <f t="shared" ref="H190" si="831">+IFERROR(H189/G189-1,"nm")</f>
        <v>5.4209919261822392E-2</v>
      </c>
      <c r="I190" s="48">
        <f t="shared" ref="I190:J190" si="832">+IFERROR(I189/H189-1,"nm")</f>
        <v>0.16575492341356668</v>
      </c>
      <c r="J190" s="48">
        <f t="shared" si="832"/>
        <v>0.13585171281088693</v>
      </c>
      <c r="K190" s="48">
        <f t="shared" ref="K190" si="833">+IFERROR(K189/J189-1,"nm")</f>
        <v>9.4000000000000083E-2</v>
      </c>
      <c r="L190" s="48">
        <f t="shared" ref="L190" si="834">+IFERROR(L189/K189-1,"nm")</f>
        <v>9.6000000000000307E-2</v>
      </c>
      <c r="M190" s="48">
        <f t="shared" ref="M190" si="835">+IFERROR(M189/L189-1,"nm")</f>
        <v>9.7999999999999865E-2</v>
      </c>
      <c r="N190" s="48">
        <f t="shared" ref="N190:O190" si="836">+IFERROR(N189/M189-1,"nm")</f>
        <v>9.8999999999999977E-2</v>
      </c>
      <c r="O190" s="48">
        <f t="shared" si="836"/>
        <v>0.1010000000000002</v>
      </c>
    </row>
    <row r="191" spans="1:15" x14ac:dyDescent="0.3">
      <c r="A191" s="45" t="s">
        <v>130</v>
      </c>
      <c r="B191" s="46">
        <f>+IFERROR(B189/B$180,"nm")</f>
        <v>-19.713043478260868</v>
      </c>
      <c r="C191" s="46">
        <f t="shared" ref="C191:O191" si="837">+IFERROR(C189/C$180,"nm")</f>
        <v>-35.561643835616437</v>
      </c>
      <c r="D191" s="46">
        <f t="shared" si="837"/>
        <v>-36.671232876712331</v>
      </c>
      <c r="E191" s="46">
        <f t="shared" si="837"/>
        <v>-30.204545454545453</v>
      </c>
      <c r="F191" s="46">
        <f t="shared" si="837"/>
        <v>-77.666666666666671</v>
      </c>
      <c r="G191" s="46">
        <f t="shared" si="837"/>
        <v>-115.6</v>
      </c>
      <c r="H191" s="46">
        <f t="shared" si="837"/>
        <v>-146.24</v>
      </c>
      <c r="I191" s="48">
        <f t="shared" si="837"/>
        <v>-41.784313725490193</v>
      </c>
      <c r="J191" s="48">
        <f t="shared" ref="J191" si="838">+IFERROR(J189/J$180,"nm")</f>
        <v>-83.465517241379317</v>
      </c>
      <c r="K191" s="48">
        <f t="shared" si="837"/>
        <v>-83.465517241379303</v>
      </c>
      <c r="L191" s="48">
        <f t="shared" si="837"/>
        <v>-83.465517241379317</v>
      </c>
      <c r="M191" s="48">
        <f t="shared" si="837"/>
        <v>-83.465517241379317</v>
      </c>
      <c r="N191" s="48">
        <f t="shared" si="837"/>
        <v>-83.465517241379303</v>
      </c>
      <c r="O191" s="48">
        <f t="shared" si="837"/>
        <v>-83.465517241379317</v>
      </c>
    </row>
    <row r="192" spans="1:15" x14ac:dyDescent="0.3">
      <c r="A192" s="9" t="s">
        <v>134</v>
      </c>
      <c r="B192" s="9">
        <f>Historicals!B160</f>
        <v>225</v>
      </c>
      <c r="C192" s="9">
        <f>Historicals!C160</f>
        <v>258</v>
      </c>
      <c r="D192" s="9">
        <f>Historicals!D160</f>
        <v>278</v>
      </c>
      <c r="E192" s="9">
        <f>Historicals!E160</f>
        <v>286</v>
      </c>
      <c r="F192" s="9">
        <f>Historicals!F160</f>
        <v>278</v>
      </c>
      <c r="G192" s="9">
        <f>Historicals!G160</f>
        <v>438</v>
      </c>
      <c r="H192" s="9">
        <f>Historicals!H160</f>
        <v>278</v>
      </c>
      <c r="I192" s="49">
        <f>Historicals!I160</f>
        <v>222</v>
      </c>
      <c r="J192" s="49">
        <f>Historicals!J160</f>
        <v>271</v>
      </c>
      <c r="K192" s="52">
        <f>+K180*K194</f>
        <v>296.47400000000005</v>
      </c>
      <c r="L192" s="52">
        <f>+L180*L194</f>
        <v>324.93550400000004</v>
      </c>
      <c r="M192" s="52">
        <f>+M180*M194</f>
        <v>356.77918339200011</v>
      </c>
      <c r="N192" s="52">
        <f>+N180*N194</f>
        <v>392.1003225478081</v>
      </c>
      <c r="O192" s="52">
        <f>+O180*O194</f>
        <v>431.70245512513674</v>
      </c>
    </row>
    <row r="193" spans="1:15" x14ac:dyDescent="0.3">
      <c r="A193" s="45" t="s">
        <v>128</v>
      </c>
      <c r="B193" s="46" t="str">
        <f t="shared" ref="B193" si="839">+IFERROR(B192/A192-1,"nm")</f>
        <v>nm</v>
      </c>
      <c r="C193" s="46">
        <f t="shared" ref="C193" si="840">+IFERROR(C192/B192-1,"nm")</f>
        <v>0.14666666666666672</v>
      </c>
      <c r="D193" s="46">
        <f t="shared" ref="D193" si="841">+IFERROR(D192/C192-1,"nm")</f>
        <v>7.7519379844961156E-2</v>
      </c>
      <c r="E193" s="46">
        <f t="shared" ref="E193" si="842">+IFERROR(E192/D192-1,"nm")</f>
        <v>2.877697841726623E-2</v>
      </c>
      <c r="F193" s="46">
        <f t="shared" ref="F193" si="843">+IFERROR(F192/E192-1,"nm")</f>
        <v>-2.7972027972028024E-2</v>
      </c>
      <c r="G193" s="46">
        <f t="shared" ref="G193" si="844">+IFERROR(G192/F192-1,"nm")</f>
        <v>0.57553956834532372</v>
      </c>
      <c r="H193" s="46">
        <f t="shared" ref="H193" si="845">+IFERROR(H192/G192-1,"nm")</f>
        <v>-0.36529680365296802</v>
      </c>
      <c r="I193" s="48">
        <f t="shared" ref="I193:J193" si="846">+IFERROR(I192/H192-1,"nm")</f>
        <v>-0.20143884892086328</v>
      </c>
      <c r="J193" s="48">
        <f t="shared" si="846"/>
        <v>0.22072072072072069</v>
      </c>
      <c r="K193" s="48">
        <f t="shared" ref="K193" si="847">+IFERROR(K192/J192-1,"nm")</f>
        <v>9.4000000000000083E-2</v>
      </c>
      <c r="L193" s="48">
        <f t="shared" ref="L193" si="848">+IFERROR(L192/K192-1,"nm")</f>
        <v>9.5999999999999863E-2</v>
      </c>
      <c r="M193" s="48">
        <f t="shared" ref="M193" si="849">+IFERROR(M192/L192-1,"nm")</f>
        <v>9.8000000000000309E-2</v>
      </c>
      <c r="N193" s="48">
        <f t="shared" ref="N193:O193" si="850">+IFERROR(N192/M192-1,"nm")</f>
        <v>9.8999999999999977E-2</v>
      </c>
      <c r="O193" s="48">
        <f t="shared" si="850"/>
        <v>0.10099999999999998</v>
      </c>
    </row>
    <row r="194" spans="1:15" x14ac:dyDescent="0.3">
      <c r="A194" s="45" t="s">
        <v>132</v>
      </c>
      <c r="B194" s="46">
        <f>+IFERROR(B192/B$180,"nm")</f>
        <v>1.9565217391304348</v>
      </c>
      <c r="C194" s="46">
        <f t="shared" ref="C194:I194" si="851">+IFERROR(C192/C$180,"nm")</f>
        <v>3.5342465753424657</v>
      </c>
      <c r="D194" s="46">
        <f t="shared" si="851"/>
        <v>3.8082191780821919</v>
      </c>
      <c r="E194" s="46">
        <f t="shared" si="851"/>
        <v>3.25</v>
      </c>
      <c r="F194" s="46">
        <f t="shared" si="851"/>
        <v>6.6190476190476186</v>
      </c>
      <c r="G194" s="46">
        <f t="shared" si="851"/>
        <v>14.6</v>
      </c>
      <c r="H194" s="46">
        <f t="shared" si="851"/>
        <v>11.12</v>
      </c>
      <c r="I194" s="48">
        <f t="shared" si="851"/>
        <v>2.1764705882352939</v>
      </c>
      <c r="J194" s="48">
        <f t="shared" ref="J194" si="852">+IFERROR(J192/J$180,"nm")</f>
        <v>4.6724137931034484</v>
      </c>
      <c r="K194" s="51">
        <f t="shared" ref="K194" si="853">+J194</f>
        <v>4.6724137931034484</v>
      </c>
      <c r="L194" s="51">
        <f t="shared" ref="L194" si="854">+K194</f>
        <v>4.6724137931034484</v>
      </c>
      <c r="M194" s="51">
        <f t="shared" ref="M194" si="855">+L194</f>
        <v>4.6724137931034484</v>
      </c>
      <c r="N194" s="51">
        <f t="shared" ref="N194:O194" si="856">+M194</f>
        <v>4.6724137931034484</v>
      </c>
      <c r="O194" s="51">
        <f t="shared" si="856"/>
        <v>4.6724137931034484</v>
      </c>
    </row>
    <row r="195" spans="1:15" x14ac:dyDescent="0.3">
      <c r="A195" s="9" t="s">
        <v>140</v>
      </c>
      <c r="B195" s="9">
        <f>Historicals!B149</f>
        <v>484</v>
      </c>
      <c r="C195" s="9">
        <f>Historicals!C149</f>
        <v>511</v>
      </c>
      <c r="D195" s="9">
        <f>Historicals!D149</f>
        <v>533</v>
      </c>
      <c r="E195" s="9">
        <f>Historicals!E149</f>
        <v>597</v>
      </c>
      <c r="F195" s="9">
        <f>Historicals!F149</f>
        <v>665</v>
      </c>
      <c r="G195" s="9">
        <f>Historicals!G149</f>
        <v>830</v>
      </c>
      <c r="H195" s="9">
        <f>Historicals!H149</f>
        <v>780</v>
      </c>
      <c r="I195" s="49">
        <f>Historicals!I149</f>
        <v>789</v>
      </c>
      <c r="J195" s="49">
        <f>Historicals!J149</f>
        <v>840</v>
      </c>
      <c r="K195" s="52">
        <f t="shared" ref="K195:O195" si="857">+K180*K197</f>
        <v>918.96</v>
      </c>
      <c r="L195" s="52">
        <f t="shared" si="857"/>
        <v>1007.1801600000001</v>
      </c>
      <c r="M195" s="52">
        <f t="shared" si="857"/>
        <v>1105.8838156800002</v>
      </c>
      <c r="N195" s="52">
        <f t="shared" si="857"/>
        <v>1215.3663134323203</v>
      </c>
      <c r="O195" s="52">
        <f t="shared" si="857"/>
        <v>1338.1183110889847</v>
      </c>
    </row>
    <row r="196" spans="1:15" x14ac:dyDescent="0.3">
      <c r="A196" s="45" t="s">
        <v>128</v>
      </c>
      <c r="B196" s="46" t="str">
        <f t="shared" ref="B196" si="858">+IFERROR(B195/A195-1,"nm")</f>
        <v>nm</v>
      </c>
      <c r="C196" s="46">
        <f t="shared" ref="C196" si="859">+IFERROR(C195/B195-1,"nm")</f>
        <v>5.5785123966942241E-2</v>
      </c>
      <c r="D196" s="46">
        <f t="shared" ref="D196" si="860">+IFERROR(D195/C195-1,"nm")</f>
        <v>4.3052837573385627E-2</v>
      </c>
      <c r="E196" s="46">
        <f t="shared" ref="E196" si="861">+IFERROR(E195/D195-1,"nm")</f>
        <v>0.12007504690431525</v>
      </c>
      <c r="F196" s="46">
        <f t="shared" ref="F196" si="862">+IFERROR(F195/E195-1,"nm")</f>
        <v>0.11390284757118918</v>
      </c>
      <c r="G196" s="46">
        <f t="shared" ref="G196" si="863">+IFERROR(G195/F195-1,"nm")</f>
        <v>0.24812030075187974</v>
      </c>
      <c r="H196" s="46">
        <f t="shared" ref="H196" si="864">+IFERROR(H195/G195-1,"nm")</f>
        <v>-6.0240963855421659E-2</v>
      </c>
      <c r="I196" s="48">
        <f t="shared" ref="I196:J196" si="865">+IFERROR(I195/H195-1,"nm")</f>
        <v>1.1538461538461497E-2</v>
      </c>
      <c r="J196" s="48">
        <f t="shared" si="865"/>
        <v>6.4638783269961975E-2</v>
      </c>
      <c r="K196" s="48">
        <f t="shared" ref="K196" si="866">+IFERROR(K195/J195-1,"nm")</f>
        <v>9.4000000000000083E-2</v>
      </c>
      <c r="L196" s="48">
        <f t="shared" ref="L196" si="867">+IFERROR(L195/K195-1,"nm")</f>
        <v>9.6000000000000085E-2</v>
      </c>
      <c r="M196" s="48">
        <f t="shared" ref="M196" si="868">+IFERROR(M195/L195-1,"nm")</f>
        <v>9.8000000000000087E-2</v>
      </c>
      <c r="N196" s="48">
        <f t="shared" ref="N196:O196" si="869">+IFERROR(N195/M195-1,"nm")</f>
        <v>9.8999999999999977E-2</v>
      </c>
      <c r="O196" s="48">
        <f t="shared" si="869"/>
        <v>0.10099999999999998</v>
      </c>
    </row>
    <row r="197" spans="1:15" x14ac:dyDescent="0.3">
      <c r="A197" s="45" t="s">
        <v>132</v>
      </c>
      <c r="B197" s="46">
        <f>+IFERROR(B195/B$180,"nm")</f>
        <v>4.2086956521739127</v>
      </c>
      <c r="C197" s="46">
        <f t="shared" ref="C197:I197" si="870">+IFERROR(C195/C$180,"nm")</f>
        <v>7</v>
      </c>
      <c r="D197" s="46">
        <f t="shared" si="870"/>
        <v>7.3013698630136989</v>
      </c>
      <c r="E197" s="46">
        <f t="shared" si="870"/>
        <v>6.7840909090909092</v>
      </c>
      <c r="F197" s="46">
        <f t="shared" si="870"/>
        <v>15.833333333333334</v>
      </c>
      <c r="G197" s="46">
        <f t="shared" si="870"/>
        <v>27.666666666666668</v>
      </c>
      <c r="H197" s="46">
        <f t="shared" si="870"/>
        <v>31.2</v>
      </c>
      <c r="I197" s="48">
        <f t="shared" si="870"/>
        <v>7.7352941176470589</v>
      </c>
      <c r="J197" s="48">
        <f t="shared" ref="J197" si="871">+IFERROR(J195/J$180,"nm")</f>
        <v>14.482758620689655</v>
      </c>
      <c r="K197" s="51">
        <f t="shared" ref="K197" si="872">+J197</f>
        <v>14.482758620689655</v>
      </c>
      <c r="L197" s="51">
        <f t="shared" ref="L197" si="873">+K197</f>
        <v>14.482758620689655</v>
      </c>
      <c r="M197" s="51">
        <f t="shared" ref="M197" si="874">+L197</f>
        <v>14.482758620689655</v>
      </c>
      <c r="N197" s="51">
        <f t="shared" ref="N197:O197" si="875">+M197</f>
        <v>14.482758620689655</v>
      </c>
      <c r="O197" s="51">
        <f t="shared" si="875"/>
        <v>14.482758620689655</v>
      </c>
    </row>
    <row r="198" spans="1:15" x14ac:dyDescent="0.3">
      <c r="A198" s="42" t="s">
        <v>108</v>
      </c>
      <c r="B198" s="42"/>
      <c r="C198" s="42"/>
      <c r="D198" s="42"/>
      <c r="E198" s="42"/>
      <c r="F198" s="42"/>
      <c r="G198" s="42"/>
      <c r="H198" s="42"/>
      <c r="I198" s="42"/>
      <c r="J198" s="98"/>
      <c r="K198" s="38"/>
      <c r="L198" s="38"/>
      <c r="M198" s="38"/>
      <c r="N198" s="38"/>
      <c r="O198" s="38"/>
    </row>
    <row r="199" spans="1:15" x14ac:dyDescent="0.3">
      <c r="A199" s="9" t="s">
        <v>135</v>
      </c>
      <c r="B199" s="9">
        <f>Historicals!B130</f>
        <v>-82</v>
      </c>
      <c r="C199" s="9">
        <f>Historicals!C130</f>
        <v>-86</v>
      </c>
      <c r="D199" s="9">
        <f>Historicals!D130</f>
        <v>75</v>
      </c>
      <c r="E199" s="9">
        <f>Historicals!E130</f>
        <v>26</v>
      </c>
      <c r="F199" s="9">
        <f>Historicals!F130</f>
        <v>-7</v>
      </c>
      <c r="G199" s="9">
        <f>Historicals!G130</f>
        <v>-11</v>
      </c>
      <c r="H199" s="9">
        <f>Historicals!H130</f>
        <v>40</v>
      </c>
      <c r="I199" s="49">
        <f>Historicals!I130</f>
        <v>-72</v>
      </c>
      <c r="J199" s="49">
        <f>Historicals!J130</f>
        <v>27</v>
      </c>
      <c r="K199" s="49">
        <f t="shared" ref="K199:O199" si="876">J199*(1+K200)</f>
        <v>29.538000000000004</v>
      </c>
      <c r="L199" s="49">
        <f t="shared" si="876"/>
        <v>32.37364800000001</v>
      </c>
      <c r="M199" s="49">
        <f t="shared" si="876"/>
        <v>35.546265504000012</v>
      </c>
      <c r="N199" s="49">
        <f t="shared" si="876"/>
        <v>39.065345788896011</v>
      </c>
      <c r="O199" s="49">
        <f t="shared" si="876"/>
        <v>43.010945713574507</v>
      </c>
    </row>
    <row r="200" spans="1:15" x14ac:dyDescent="0.3">
      <c r="A200" s="43" t="s">
        <v>128</v>
      </c>
      <c r="B200" s="46" t="str">
        <f t="shared" ref="B200" si="877">+IFERROR(B199/A199-1,"nm")</f>
        <v>nm</v>
      </c>
      <c r="C200" s="46">
        <f t="shared" ref="C200" si="878">+IFERROR(C199/B199-1,"nm")</f>
        <v>4.8780487804878092E-2</v>
      </c>
      <c r="D200" s="46">
        <f t="shared" ref="D200" si="879">+IFERROR(D199/C199-1,"nm")</f>
        <v>-1.8720930232558139</v>
      </c>
      <c r="E200" s="46">
        <f t="shared" ref="E200" si="880">+IFERROR(E199/D199-1,"nm")</f>
        <v>-0.65333333333333332</v>
      </c>
      <c r="F200" s="46">
        <f t="shared" ref="F200" si="881">+IFERROR(F199/E199-1,"nm")</f>
        <v>-1.2692307692307692</v>
      </c>
      <c r="G200" s="46">
        <f t="shared" ref="G200" si="882">+IFERROR(G199/F199-1,"nm")</f>
        <v>0.5714285714285714</v>
      </c>
      <c r="H200" s="46">
        <f t="shared" ref="H200" si="883">+IFERROR(H199/G199-1,"nm")</f>
        <v>-4.6363636363636367</v>
      </c>
      <c r="I200" s="48">
        <f t="shared" ref="I200:J200" si="884">+IFERROR(I199/H199-1,"nm")</f>
        <v>-2.8</v>
      </c>
      <c r="J200" s="48">
        <f t="shared" si="884"/>
        <v>-1.375</v>
      </c>
      <c r="K200" s="48">
        <v>9.4E-2</v>
      </c>
      <c r="L200" s="48">
        <v>9.6000000000000002E-2</v>
      </c>
      <c r="M200" s="48">
        <v>9.8000000000000004E-2</v>
      </c>
      <c r="N200" s="48">
        <v>9.9000000000000005E-2</v>
      </c>
      <c r="O200" s="48">
        <v>0.10100000000000001</v>
      </c>
    </row>
    <row r="201" spans="1:15" x14ac:dyDescent="0.3">
      <c r="A201" s="9" t="s">
        <v>129</v>
      </c>
      <c r="B201" s="47">
        <f t="shared" ref="B201:H201" si="885">+B208+B204</f>
        <v>-1022</v>
      </c>
      <c r="C201" s="47">
        <f t="shared" si="885"/>
        <v>-1089</v>
      </c>
      <c r="D201" s="47">
        <f t="shared" si="885"/>
        <v>-633</v>
      </c>
      <c r="E201" s="47">
        <f t="shared" si="885"/>
        <v>-1346</v>
      </c>
      <c r="F201" s="47">
        <f t="shared" si="885"/>
        <v>-1694</v>
      </c>
      <c r="G201" s="47">
        <f t="shared" si="885"/>
        <v>-1855</v>
      </c>
      <c r="H201" s="47">
        <f t="shared" si="885"/>
        <v>-2120</v>
      </c>
      <c r="I201" s="52">
        <f>+I208+I204</f>
        <v>-2085</v>
      </c>
      <c r="J201" s="52">
        <f>+J208+J204</f>
        <v>-2709</v>
      </c>
      <c r="K201" s="52">
        <f t="shared" ref="K201:O201" si="886">+K199*K203</f>
        <v>-2963.6460000000002</v>
      </c>
      <c r="L201" s="52">
        <f t="shared" si="886"/>
        <v>-3248.1560160000008</v>
      </c>
      <c r="M201" s="52">
        <f t="shared" si="886"/>
        <v>-3566.4753055680012</v>
      </c>
      <c r="N201" s="52">
        <f t="shared" si="886"/>
        <v>-3919.5563608192329</v>
      </c>
      <c r="O201" s="52">
        <f t="shared" si="886"/>
        <v>-4315.4315532619758</v>
      </c>
    </row>
    <row r="202" spans="1:15" x14ac:dyDescent="0.3">
      <c r="A202" s="45" t="s">
        <v>128</v>
      </c>
      <c r="B202" s="46" t="str">
        <f t="shared" ref="B202" si="887">+IFERROR(B201/A201-1,"nm")</f>
        <v>nm</v>
      </c>
      <c r="C202" s="46">
        <f t="shared" ref="C202" si="888">+IFERROR(C201/B201-1,"nm")</f>
        <v>6.5557729941291498E-2</v>
      </c>
      <c r="D202" s="46">
        <f t="shared" ref="D202" si="889">+IFERROR(D201/C201-1,"nm")</f>
        <v>-0.41873278236914602</v>
      </c>
      <c r="E202" s="46">
        <f t="shared" ref="E202" si="890">+IFERROR(E201/D201-1,"nm")</f>
        <v>1.126382306477093</v>
      </c>
      <c r="F202" s="46">
        <f t="shared" ref="F202" si="891">+IFERROR(F201/E201-1,"nm")</f>
        <v>0.25854383358098065</v>
      </c>
      <c r="G202" s="46">
        <f t="shared" ref="G202" si="892">+IFERROR(G201/F201-1,"nm")</f>
        <v>9.5041322314049603E-2</v>
      </c>
      <c r="H202" s="46">
        <f t="shared" ref="H202" si="893">+IFERROR(H201/G201-1,"nm")</f>
        <v>0.14285714285714279</v>
      </c>
      <c r="I202" s="48">
        <f>+IFERROR(I201/H201-1,"nm")</f>
        <v>-1.650943396226412E-2</v>
      </c>
      <c r="J202" s="48">
        <f>+IFERROR(J201/I201-1,"nm")</f>
        <v>0.29928057553956844</v>
      </c>
      <c r="K202" s="48">
        <f t="shared" ref="K202" si="894">+IFERROR(K201/J201-1,"nm")</f>
        <v>9.4000000000000083E-2</v>
      </c>
      <c r="L202" s="48">
        <f t="shared" ref="L202" si="895">+IFERROR(L201/K201-1,"nm")</f>
        <v>9.6000000000000307E-2</v>
      </c>
      <c r="M202" s="48">
        <f t="shared" ref="M202" si="896">+IFERROR(M201/L201-1,"nm")</f>
        <v>9.8000000000000087E-2</v>
      </c>
      <c r="N202" s="48">
        <f t="shared" ref="N202:O202" si="897">+IFERROR(N201/M201-1,"nm")</f>
        <v>9.8999999999999977E-2</v>
      </c>
      <c r="O202" s="48">
        <f t="shared" si="897"/>
        <v>0.1010000000000002</v>
      </c>
    </row>
    <row r="203" spans="1:15" x14ac:dyDescent="0.3">
      <c r="A203" s="45" t="s">
        <v>130</v>
      </c>
      <c r="B203" s="46">
        <f>+IFERROR(B201/B$199,"nm")</f>
        <v>12.463414634146341</v>
      </c>
      <c r="C203" s="46">
        <f t="shared" ref="C203:I203" si="898">+IFERROR(C201/C$199,"nm")</f>
        <v>12.662790697674419</v>
      </c>
      <c r="D203" s="46">
        <f t="shared" si="898"/>
        <v>-8.44</v>
      </c>
      <c r="E203" s="46">
        <f t="shared" si="898"/>
        <v>-51.769230769230766</v>
      </c>
      <c r="F203" s="46">
        <f t="shared" si="898"/>
        <v>242</v>
      </c>
      <c r="G203" s="46">
        <f t="shared" si="898"/>
        <v>168.63636363636363</v>
      </c>
      <c r="H203" s="46">
        <f t="shared" si="898"/>
        <v>-53</v>
      </c>
      <c r="I203" s="48">
        <f t="shared" si="898"/>
        <v>28.958333333333332</v>
      </c>
      <c r="J203" s="48">
        <f t="shared" ref="J203" si="899">+IFERROR(J201/J$199,"nm")</f>
        <v>-100.33333333333333</v>
      </c>
      <c r="K203" s="51">
        <f t="shared" ref="K203" si="900">+J203</f>
        <v>-100.33333333333333</v>
      </c>
      <c r="L203" s="51">
        <f t="shared" ref="L203" si="901">+K203</f>
        <v>-100.33333333333333</v>
      </c>
      <c r="M203" s="51">
        <f t="shared" ref="M203" si="902">+L203</f>
        <v>-100.33333333333333</v>
      </c>
      <c r="N203" s="51">
        <f t="shared" ref="N203:O203" si="903">+M203</f>
        <v>-100.33333333333333</v>
      </c>
      <c r="O203" s="51">
        <f t="shared" si="903"/>
        <v>-100.33333333333333</v>
      </c>
    </row>
    <row r="204" spans="1:15" x14ac:dyDescent="0.3">
      <c r="A204" s="9" t="s">
        <v>131</v>
      </c>
      <c r="B204" s="9">
        <f>Historicals!B174</f>
        <v>75</v>
      </c>
      <c r="C204" s="9">
        <f>Historicals!C174</f>
        <v>84</v>
      </c>
      <c r="D204" s="9">
        <f>Historicals!D174</f>
        <v>91</v>
      </c>
      <c r="E204" s="9">
        <f>Historicals!E174</f>
        <v>110</v>
      </c>
      <c r="F204" s="9">
        <f>Historicals!F174</f>
        <v>116</v>
      </c>
      <c r="G204" s="9">
        <f>Historicals!G174</f>
        <v>112</v>
      </c>
      <c r="H204" s="9">
        <f>Historicals!H174</f>
        <v>141</v>
      </c>
      <c r="I204" s="49">
        <f>Historicals!I174</f>
        <v>134</v>
      </c>
      <c r="J204" s="49">
        <f>Historicals!J174</f>
        <v>131</v>
      </c>
      <c r="K204" s="52">
        <f t="shared" ref="K204:O204" si="904">+K207*K214</f>
        <v>143.31400000000002</v>
      </c>
      <c r="L204" s="52">
        <f t="shared" si="904"/>
        <v>157.07214400000009</v>
      </c>
      <c r="M204" s="52">
        <f t="shared" si="904"/>
        <v>172.46521411200007</v>
      </c>
      <c r="N204" s="52">
        <f t="shared" si="904"/>
        <v>189.53927030908807</v>
      </c>
      <c r="O204" s="52">
        <f t="shared" si="904"/>
        <v>208.68273661030599</v>
      </c>
    </row>
    <row r="205" spans="1:15" x14ac:dyDescent="0.3">
      <c r="A205" s="45" t="s">
        <v>128</v>
      </c>
      <c r="B205" s="46" t="str">
        <f t="shared" ref="B205" si="905">+IFERROR(B204/A204-1,"nm")</f>
        <v>nm</v>
      </c>
      <c r="C205" s="46">
        <f t="shared" ref="C205" si="906">+IFERROR(C204/B204-1,"nm")</f>
        <v>0.12000000000000011</v>
      </c>
      <c r="D205" s="46">
        <f t="shared" ref="D205" si="907">+IFERROR(D204/C204-1,"nm")</f>
        <v>8.3333333333333259E-2</v>
      </c>
      <c r="E205" s="46">
        <f t="shared" ref="E205" si="908">+IFERROR(E204/D204-1,"nm")</f>
        <v>0.20879120879120872</v>
      </c>
      <c r="F205" s="46">
        <f t="shared" ref="F205" si="909">+IFERROR(F204/E204-1,"nm")</f>
        <v>5.4545454545454453E-2</v>
      </c>
      <c r="G205" s="46">
        <f t="shared" ref="G205" si="910">+IFERROR(G204/F204-1,"nm")</f>
        <v>-3.4482758620689613E-2</v>
      </c>
      <c r="H205" s="46">
        <f t="shared" ref="H205" si="911">+IFERROR(H204/G204-1,"nm")</f>
        <v>0.2589285714285714</v>
      </c>
      <c r="I205" s="48">
        <f t="shared" ref="I205:J205" si="912">+IFERROR(I204/H204-1,"nm")</f>
        <v>-4.9645390070921946E-2</v>
      </c>
      <c r="J205" s="48">
        <f t="shared" si="912"/>
        <v>-2.2388059701492491E-2</v>
      </c>
      <c r="K205" s="48">
        <f t="shared" ref="K205" si="913">+IFERROR(K204/J204-1,"nm")</f>
        <v>9.4000000000000083E-2</v>
      </c>
      <c r="L205" s="48">
        <f t="shared" ref="L205" si="914">+IFERROR(L204/K204-1,"nm")</f>
        <v>9.6000000000000529E-2</v>
      </c>
      <c r="M205" s="48">
        <f t="shared" ref="M205" si="915">+IFERROR(M204/L204-1,"nm")</f>
        <v>9.7999999999999865E-2</v>
      </c>
      <c r="N205" s="48">
        <f t="shared" ref="N205:O205" si="916">+IFERROR(N204/M204-1,"nm")</f>
        <v>9.8999999999999977E-2</v>
      </c>
      <c r="O205" s="48">
        <f t="shared" si="916"/>
        <v>0.1010000000000002</v>
      </c>
    </row>
    <row r="206" spans="1:15" x14ac:dyDescent="0.3">
      <c r="A206" s="45" t="s">
        <v>132</v>
      </c>
      <c r="B206" s="46">
        <f>+IFERROR(B204/B$199,"nm")</f>
        <v>-0.91463414634146345</v>
      </c>
      <c r="C206" s="46">
        <f t="shared" ref="C206:I206" si="917">+IFERROR(C204/C$199,"nm")</f>
        <v>-0.97674418604651159</v>
      </c>
      <c r="D206" s="46">
        <f t="shared" si="917"/>
        <v>1.2133333333333334</v>
      </c>
      <c r="E206" s="46">
        <f t="shared" si="917"/>
        <v>4.2307692307692308</v>
      </c>
      <c r="F206" s="46">
        <f t="shared" si="917"/>
        <v>-16.571428571428573</v>
      </c>
      <c r="G206" s="46">
        <f t="shared" si="917"/>
        <v>-10.181818181818182</v>
      </c>
      <c r="H206" s="46">
        <f t="shared" si="917"/>
        <v>3.5249999999999999</v>
      </c>
      <c r="I206" s="48">
        <f t="shared" si="917"/>
        <v>-1.8611111111111112</v>
      </c>
      <c r="J206" s="48">
        <f t="shared" ref="J206" si="918">+IFERROR(J204/J$199,"nm")</f>
        <v>4.8518518518518521</v>
      </c>
      <c r="K206" s="48">
        <f t="shared" ref="K206:O206" si="919">+IFERROR(K204/K$21,"nm")</f>
        <v>6.0625694187338031E-3</v>
      </c>
      <c r="L206" s="48">
        <f t="shared" si="919"/>
        <v>6.0625694187338057E-3</v>
      </c>
      <c r="M206" s="48">
        <f t="shared" si="919"/>
        <v>6.062569418733804E-3</v>
      </c>
      <c r="N206" s="48">
        <f t="shared" si="919"/>
        <v>6.0625694187338031E-3</v>
      </c>
      <c r="O206" s="48">
        <f t="shared" si="919"/>
        <v>6.0625694187338049E-3</v>
      </c>
    </row>
    <row r="207" spans="1:15" x14ac:dyDescent="0.3">
      <c r="A207" s="45" t="s">
        <v>139</v>
      </c>
      <c r="B207" s="46">
        <f t="shared" ref="B207:I207" si="920">+IFERROR(B204/B214,"nm")</f>
        <v>0.10518934081346423</v>
      </c>
      <c r="C207" s="46">
        <f t="shared" si="920"/>
        <v>8.9647812166488788E-2</v>
      </c>
      <c r="D207" s="46">
        <f t="shared" si="920"/>
        <v>7.3505654281098551E-2</v>
      </c>
      <c r="E207" s="46">
        <f t="shared" si="920"/>
        <v>7.586206896551724E-2</v>
      </c>
      <c r="F207" s="46">
        <f t="shared" si="920"/>
        <v>6.9336521219366412E-2</v>
      </c>
      <c r="G207" s="46">
        <f t="shared" si="920"/>
        <v>5.845511482254697E-2</v>
      </c>
      <c r="H207" s="46">
        <f t="shared" si="920"/>
        <v>7.5401069518716571E-2</v>
      </c>
      <c r="I207" s="48">
        <f t="shared" si="920"/>
        <v>7.374793615850303E-2</v>
      </c>
      <c r="J207" s="48">
        <f t="shared" ref="J207" si="921">+IFERROR(J204/J214,"nm")</f>
        <v>7.1623838162930567E-2</v>
      </c>
      <c r="K207" s="51">
        <f t="shared" ref="K207" si="922">+J207</f>
        <v>7.1623838162930567E-2</v>
      </c>
      <c r="L207" s="51">
        <f t="shared" ref="L207" si="923">+K207</f>
        <v>7.1623838162930567E-2</v>
      </c>
      <c r="M207" s="51">
        <f t="shared" ref="M207" si="924">+L207</f>
        <v>7.1623838162930567E-2</v>
      </c>
      <c r="N207" s="51">
        <f t="shared" ref="N207:O207" si="925">+M207</f>
        <v>7.1623838162930567E-2</v>
      </c>
      <c r="O207" s="51">
        <f t="shared" si="925"/>
        <v>7.1623838162930567E-2</v>
      </c>
    </row>
    <row r="208" spans="1:15" x14ac:dyDescent="0.3">
      <c r="A208" s="9" t="s">
        <v>133</v>
      </c>
      <c r="B208" s="9">
        <f>Historicals!B141</f>
        <v>-1097</v>
      </c>
      <c r="C208" s="9">
        <f>Historicals!C141</f>
        <v>-1173</v>
      </c>
      <c r="D208" s="9">
        <f>Historicals!D141</f>
        <v>-724</v>
      </c>
      <c r="E208" s="9">
        <f>Historicals!E141</f>
        <v>-1456</v>
      </c>
      <c r="F208" s="9">
        <f>Historicals!F141</f>
        <v>-1810</v>
      </c>
      <c r="G208" s="9">
        <f>Historicals!G141</f>
        <v>-1967</v>
      </c>
      <c r="H208" s="9">
        <f>Historicals!H141</f>
        <v>-2261</v>
      </c>
      <c r="I208" s="49">
        <f>Historicals!I141</f>
        <v>-2219</v>
      </c>
      <c r="J208" s="49">
        <f>Historicals!J141</f>
        <v>-2840</v>
      </c>
      <c r="K208" s="49">
        <f t="shared" ref="K208:O208" si="926">+K201-K204</f>
        <v>-3106.96</v>
      </c>
      <c r="L208" s="49">
        <f t="shared" si="926"/>
        <v>-3405.228160000001</v>
      </c>
      <c r="M208" s="49">
        <f t="shared" si="926"/>
        <v>-3738.9405196800012</v>
      </c>
      <c r="N208" s="49">
        <f t="shared" si="926"/>
        <v>-4109.0956311283207</v>
      </c>
      <c r="O208" s="49">
        <f t="shared" si="926"/>
        <v>-4524.1142898722819</v>
      </c>
    </row>
    <row r="209" spans="1:15" x14ac:dyDescent="0.3">
      <c r="A209" s="45" t="s">
        <v>128</v>
      </c>
      <c r="B209" s="46" t="str">
        <f t="shared" ref="B209" si="927">+IFERROR(B208/A208-1,"nm")</f>
        <v>nm</v>
      </c>
      <c r="C209" s="46">
        <f t="shared" ref="C209" si="928">+IFERROR(C208/B208-1,"nm")</f>
        <v>6.9279854147675568E-2</v>
      </c>
      <c r="D209" s="46">
        <f t="shared" ref="D209" si="929">+IFERROR(D208/C208-1,"nm")</f>
        <v>-0.38277919863597609</v>
      </c>
      <c r="E209" s="46">
        <f t="shared" ref="E209" si="930">+IFERROR(E208/D208-1,"nm")</f>
        <v>1.0110497237569063</v>
      </c>
      <c r="F209" s="46">
        <f t="shared" ref="F209" si="931">+IFERROR(F208/E208-1,"nm")</f>
        <v>0.24313186813186816</v>
      </c>
      <c r="G209" s="46">
        <f t="shared" ref="G209" si="932">+IFERROR(G208/F208-1,"nm")</f>
        <v>8.6740331491712785E-2</v>
      </c>
      <c r="H209" s="46">
        <f t="shared" ref="H209" si="933">+IFERROR(H208/G208-1,"nm")</f>
        <v>0.14946619217081847</v>
      </c>
      <c r="I209" s="48">
        <f t="shared" ref="I209:J209" si="934">+IFERROR(I208/H208-1,"nm")</f>
        <v>-1.8575851393188847E-2</v>
      </c>
      <c r="J209" s="48">
        <f t="shared" si="934"/>
        <v>0.27985579089680046</v>
      </c>
      <c r="K209" s="48">
        <f t="shared" ref="K209" si="935">+IFERROR(K208/J208-1,"nm")</f>
        <v>9.4000000000000083E-2</v>
      </c>
      <c r="L209" s="48">
        <f t="shared" ref="L209" si="936">+IFERROR(L208/K208-1,"nm")</f>
        <v>9.6000000000000307E-2</v>
      </c>
      <c r="M209" s="48">
        <f t="shared" ref="M209" si="937">+IFERROR(M208/L208-1,"nm")</f>
        <v>9.8000000000000087E-2</v>
      </c>
      <c r="N209" s="48">
        <f t="shared" ref="N209:O209" si="938">+IFERROR(N208/M208-1,"nm")</f>
        <v>9.8999999999999755E-2</v>
      </c>
      <c r="O209" s="48">
        <f t="shared" si="938"/>
        <v>0.1010000000000002</v>
      </c>
    </row>
    <row r="210" spans="1:15" x14ac:dyDescent="0.3">
      <c r="A210" s="45" t="s">
        <v>130</v>
      </c>
      <c r="B210" s="46">
        <f>+IFERROR(B208/B$199,"nm")</f>
        <v>13.378048780487806</v>
      </c>
      <c r="C210" s="46">
        <f t="shared" ref="C210:O210" si="939">+IFERROR(C208/C$199,"nm")</f>
        <v>13.63953488372093</v>
      </c>
      <c r="D210" s="46">
        <f t="shared" si="939"/>
        <v>-9.6533333333333342</v>
      </c>
      <c r="E210" s="46">
        <f t="shared" si="939"/>
        <v>-56</v>
      </c>
      <c r="F210" s="46">
        <f t="shared" si="939"/>
        <v>258.57142857142856</v>
      </c>
      <c r="G210" s="46">
        <f t="shared" si="939"/>
        <v>178.81818181818181</v>
      </c>
      <c r="H210" s="46">
        <f t="shared" si="939"/>
        <v>-56.524999999999999</v>
      </c>
      <c r="I210" s="48">
        <f t="shared" si="939"/>
        <v>30.819444444444443</v>
      </c>
      <c r="J210" s="48">
        <f t="shared" ref="J210" si="940">+IFERROR(J208/J$199,"nm")</f>
        <v>-105.18518518518519</v>
      </c>
      <c r="K210" s="48">
        <f t="shared" si="939"/>
        <v>-105.18518518518518</v>
      </c>
      <c r="L210" s="48">
        <f t="shared" si="939"/>
        <v>-105.18518518518519</v>
      </c>
      <c r="M210" s="48">
        <f t="shared" si="939"/>
        <v>-105.18518518518519</v>
      </c>
      <c r="N210" s="48">
        <f t="shared" si="939"/>
        <v>-105.18518518518518</v>
      </c>
      <c r="O210" s="48">
        <f t="shared" si="939"/>
        <v>-105.18518518518519</v>
      </c>
    </row>
    <row r="211" spans="1:15" x14ac:dyDescent="0.3">
      <c r="A211" s="9" t="s">
        <v>134</v>
      </c>
      <c r="B211" s="9">
        <f>Historicals!B163</f>
        <v>104</v>
      </c>
      <c r="C211" s="9">
        <f>Historicals!C163</f>
        <v>264</v>
      </c>
      <c r="D211" s="9">
        <f>Historicals!D163</f>
        <v>291</v>
      </c>
      <c r="E211" s="9">
        <f>Historicals!E163</f>
        <v>159</v>
      </c>
      <c r="F211" s="9">
        <f>Historicals!F163</f>
        <v>377</v>
      </c>
      <c r="G211" s="9">
        <f>Historicals!G163</f>
        <v>318</v>
      </c>
      <c r="H211" s="9">
        <f>Historicals!H163</f>
        <v>11</v>
      </c>
      <c r="I211" s="49">
        <f>Historicals!I163</f>
        <v>50</v>
      </c>
      <c r="J211" s="49">
        <f>Historicals!J163</f>
        <v>73</v>
      </c>
      <c r="K211" s="52">
        <f t="shared" ref="K211:O211" si="941">+K199*K213</f>
        <v>79.862000000000009</v>
      </c>
      <c r="L211" s="52">
        <f t="shared" si="941"/>
        <v>87.528752000000026</v>
      </c>
      <c r="M211" s="52">
        <f t="shared" si="941"/>
        <v>96.106569696000037</v>
      </c>
      <c r="N211" s="52">
        <f t="shared" si="941"/>
        <v>105.62112009590403</v>
      </c>
      <c r="O211" s="52">
        <f t="shared" si="941"/>
        <v>116.28885322559033</v>
      </c>
    </row>
    <row r="212" spans="1:15" x14ac:dyDescent="0.3">
      <c r="A212" s="45" t="s">
        <v>128</v>
      </c>
      <c r="B212" s="46" t="str">
        <f t="shared" ref="B212" si="942">+IFERROR(B211/A211-1,"nm")</f>
        <v>nm</v>
      </c>
      <c r="C212" s="46">
        <f t="shared" ref="C212" si="943">+IFERROR(C211/B211-1,"nm")</f>
        <v>1.5384615384615383</v>
      </c>
      <c r="D212" s="46">
        <f t="shared" ref="D212" si="944">+IFERROR(D211/C211-1,"nm")</f>
        <v>0.10227272727272729</v>
      </c>
      <c r="E212" s="46">
        <f t="shared" ref="E212" si="945">+IFERROR(E211/D211-1,"nm")</f>
        <v>-0.45360824742268047</v>
      </c>
      <c r="F212" s="46">
        <f t="shared" ref="F212" si="946">+IFERROR(F211/E211-1,"nm")</f>
        <v>1.3710691823899372</v>
      </c>
      <c r="G212" s="46">
        <f t="shared" ref="G212" si="947">+IFERROR(G211/F211-1,"nm")</f>
        <v>-0.156498673740053</v>
      </c>
      <c r="H212" s="46">
        <f t="shared" ref="H212" si="948">+IFERROR(H211/G211-1,"nm")</f>
        <v>-0.96540880503144655</v>
      </c>
      <c r="I212" s="48">
        <f t="shared" ref="I212:J212" si="949">+IFERROR(I211/H211-1,"nm")</f>
        <v>3.5454545454545459</v>
      </c>
      <c r="J212" s="48">
        <f t="shared" si="949"/>
        <v>0.45999999999999996</v>
      </c>
      <c r="K212" s="48">
        <f t="shared" ref="K212" si="950">+IFERROR(K211/J211-1,"nm")</f>
        <v>9.4000000000000083E-2</v>
      </c>
      <c r="L212" s="48">
        <f t="shared" ref="L212" si="951">+IFERROR(L211/K211-1,"nm")</f>
        <v>9.6000000000000307E-2</v>
      </c>
      <c r="M212" s="48">
        <f t="shared" ref="M212" si="952">+IFERROR(M211/L211-1,"nm")</f>
        <v>9.8000000000000087E-2</v>
      </c>
      <c r="N212" s="48">
        <f t="shared" ref="N212:O212" si="953">+IFERROR(N211/M211-1,"nm")</f>
        <v>9.8999999999999977E-2</v>
      </c>
      <c r="O212" s="48">
        <f t="shared" si="953"/>
        <v>0.10099999999999998</v>
      </c>
    </row>
    <row r="213" spans="1:15" x14ac:dyDescent="0.3">
      <c r="A213" s="45" t="s">
        <v>132</v>
      </c>
      <c r="B213" s="46">
        <f>+IFERROR(B211/B$199,"nm")</f>
        <v>-1.2682926829268293</v>
      </c>
      <c r="C213" s="46">
        <f t="shared" ref="C213:I213" si="954">+IFERROR(C211/C$199,"nm")</f>
        <v>-3.0697674418604652</v>
      </c>
      <c r="D213" s="46">
        <f t="shared" si="954"/>
        <v>3.88</v>
      </c>
      <c r="E213" s="46">
        <f t="shared" si="954"/>
        <v>6.115384615384615</v>
      </c>
      <c r="F213" s="46">
        <f t="shared" si="954"/>
        <v>-53.857142857142854</v>
      </c>
      <c r="G213" s="46">
        <f t="shared" si="954"/>
        <v>-28.90909090909091</v>
      </c>
      <c r="H213" s="46">
        <f t="shared" si="954"/>
        <v>0.27500000000000002</v>
      </c>
      <c r="I213" s="48">
        <f t="shared" si="954"/>
        <v>-0.69444444444444442</v>
      </c>
      <c r="J213" s="48">
        <f t="shared" ref="J213" si="955">+IFERROR(J211/J$199,"nm")</f>
        <v>2.7037037037037037</v>
      </c>
      <c r="K213" s="51">
        <f t="shared" ref="K213" si="956">+J213</f>
        <v>2.7037037037037037</v>
      </c>
      <c r="L213" s="51">
        <f t="shared" ref="L213" si="957">+K213</f>
        <v>2.7037037037037037</v>
      </c>
      <c r="M213" s="51">
        <f t="shared" ref="M213" si="958">+L213</f>
        <v>2.7037037037037037</v>
      </c>
      <c r="N213" s="51">
        <f t="shared" ref="N213:O213" si="959">+M213</f>
        <v>2.7037037037037037</v>
      </c>
      <c r="O213" s="51">
        <f t="shared" si="959"/>
        <v>2.7037037037037037</v>
      </c>
    </row>
    <row r="214" spans="1:15" x14ac:dyDescent="0.3">
      <c r="A214" s="9" t="s">
        <v>140</v>
      </c>
      <c r="B214" s="9">
        <f>Historicals!B152</f>
        <v>713</v>
      </c>
      <c r="C214" s="9">
        <f>Historicals!C152</f>
        <v>937</v>
      </c>
      <c r="D214" s="9">
        <f>Historicals!D152</f>
        <v>1238</v>
      </c>
      <c r="E214" s="9">
        <f>Historicals!E152</f>
        <v>1450</v>
      </c>
      <c r="F214" s="9">
        <f>Historicals!F152</f>
        <v>1673</v>
      </c>
      <c r="G214" s="9">
        <f>Historicals!G152</f>
        <v>1916</v>
      </c>
      <c r="H214" s="9">
        <f>Historicals!H152</f>
        <v>1870</v>
      </c>
      <c r="I214" s="49">
        <f>Historicals!I152</f>
        <v>1817</v>
      </c>
      <c r="J214" s="49">
        <f>Historicals!J152</f>
        <v>1829</v>
      </c>
      <c r="K214" s="52">
        <f>+K199*K216</f>
        <v>2000.9260000000004</v>
      </c>
      <c r="L214" s="52">
        <f>+L199*L216</f>
        <v>2193.014896000001</v>
      </c>
      <c r="M214" s="52">
        <f>+M199*M216</f>
        <v>2407.930355808001</v>
      </c>
      <c r="N214" s="52">
        <f>+N199*N216</f>
        <v>2646.315461032993</v>
      </c>
      <c r="O214" s="52">
        <f>+O199*O216</f>
        <v>2913.5933225973254</v>
      </c>
    </row>
    <row r="215" spans="1:15" x14ac:dyDescent="0.3">
      <c r="A215" s="45" t="s">
        <v>128</v>
      </c>
      <c r="B215" s="46" t="str">
        <f t="shared" ref="B215" si="960">+IFERROR(B214/A214-1,"nm")</f>
        <v>nm</v>
      </c>
      <c r="C215" s="46">
        <f t="shared" ref="C215" si="961">+IFERROR(C214/B214-1,"nm")</f>
        <v>0.31416549789621318</v>
      </c>
      <c r="D215" s="46">
        <f t="shared" ref="D215" si="962">+IFERROR(D214/C214-1,"nm")</f>
        <v>0.32123799359658478</v>
      </c>
      <c r="E215" s="46">
        <f t="shared" ref="E215" si="963">+IFERROR(E214/D214-1,"nm")</f>
        <v>0.17124394184168024</v>
      </c>
      <c r="F215" s="46">
        <f t="shared" ref="F215" si="964">+IFERROR(F214/E214-1,"nm")</f>
        <v>0.15379310344827579</v>
      </c>
      <c r="G215" s="46">
        <f t="shared" ref="G215" si="965">+IFERROR(G214/F214-1,"nm")</f>
        <v>0.14524805738194857</v>
      </c>
      <c r="H215" s="46">
        <f t="shared" ref="H215" si="966">+IFERROR(H214/G214-1,"nm")</f>
        <v>-2.4008350730688965E-2</v>
      </c>
      <c r="I215" s="48">
        <f t="shared" ref="I215:J215" si="967">+IFERROR(I214/H214-1,"nm")</f>
        <v>-2.8342245989304793E-2</v>
      </c>
      <c r="J215" s="48">
        <f t="shared" si="967"/>
        <v>6.6042927903136039E-3</v>
      </c>
      <c r="K215" s="48">
        <f t="shared" ref="K215" si="968">+IFERROR(K214/J214-1,"nm")</f>
        <v>9.4000000000000306E-2</v>
      </c>
      <c r="L215" s="48">
        <f t="shared" ref="L215" si="969">+IFERROR(L214/K214-1,"nm")</f>
        <v>9.6000000000000307E-2</v>
      </c>
      <c r="M215" s="48">
        <f t="shared" ref="M215" si="970">+IFERROR(M214/L214-1,"nm")</f>
        <v>9.7999999999999865E-2</v>
      </c>
      <c r="N215" s="48">
        <f t="shared" ref="N215:O215" si="971">+IFERROR(N214/M214-1,"nm")</f>
        <v>9.8999999999999977E-2</v>
      </c>
      <c r="O215" s="48">
        <f t="shared" si="971"/>
        <v>0.10099999999999998</v>
      </c>
    </row>
    <row r="216" spans="1:15" x14ac:dyDescent="0.3">
      <c r="A216" s="45" t="s">
        <v>132</v>
      </c>
      <c r="B216" s="46">
        <f>+IFERROR(B214/B$199,"nm")</f>
        <v>-8.6951219512195124</v>
      </c>
      <c r="C216" s="46">
        <f t="shared" ref="C216:I216" si="972">+IFERROR(C214/C$199,"nm")</f>
        <v>-10.895348837209303</v>
      </c>
      <c r="D216" s="46">
        <f t="shared" si="972"/>
        <v>16.506666666666668</v>
      </c>
      <c r="E216" s="46">
        <f t="shared" si="972"/>
        <v>55.769230769230766</v>
      </c>
      <c r="F216" s="46">
        <f t="shared" si="972"/>
        <v>-239</v>
      </c>
      <c r="G216" s="46">
        <f t="shared" si="972"/>
        <v>-174.18181818181819</v>
      </c>
      <c r="H216" s="46">
        <f t="shared" si="972"/>
        <v>46.75</v>
      </c>
      <c r="I216" s="48">
        <f t="shared" si="972"/>
        <v>-25.236111111111111</v>
      </c>
      <c r="J216" s="48">
        <f t="shared" ref="J216" si="973">+IFERROR(J214/J$199,"nm")</f>
        <v>67.740740740740748</v>
      </c>
      <c r="K216" s="51">
        <f t="shared" ref="K216" si="974">+J216</f>
        <v>67.740740740740748</v>
      </c>
      <c r="L216" s="51">
        <f t="shared" ref="L216" si="975">+K216</f>
        <v>67.740740740740748</v>
      </c>
      <c r="M216" s="51">
        <f t="shared" ref="M216" si="976">+L216</f>
        <v>67.740740740740748</v>
      </c>
      <c r="N216" s="51">
        <f t="shared" ref="N216:O216" si="977">+M216</f>
        <v>67.740740740740748</v>
      </c>
      <c r="O216" s="51">
        <f t="shared" si="977"/>
        <v>67.740740740740748</v>
      </c>
    </row>
  </sheetData>
  <pageMargins left="0.7" right="0.7" top="0.75" bottom="0.75" header="0.3" footer="0.3"/>
  <pageSetup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727B4-B8F8-4E33-A084-342A7500D0E0}">
  <dimension ref="A1:S118"/>
  <sheetViews>
    <sheetView tabSelected="1" topLeftCell="A13" workbookViewId="0">
      <selection activeCell="R8" sqref="R8"/>
    </sheetView>
  </sheetViews>
  <sheetFormatPr defaultRowHeight="14.4" x14ac:dyDescent="0.3"/>
  <cols>
    <col min="1" max="1" width="36.21875" customWidth="1"/>
    <col min="10" max="10" width="10.6640625" bestFit="1" customWidth="1"/>
    <col min="13" max="13" width="9.109375" bestFit="1" customWidth="1"/>
    <col min="17" max="17" width="9.33203125" bestFit="1" customWidth="1"/>
  </cols>
  <sheetData>
    <row r="1" spans="1:18" ht="57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16">
        <v>2023</v>
      </c>
      <c r="K1" s="91">
        <v>2024</v>
      </c>
      <c r="L1" s="91">
        <v>2025</v>
      </c>
      <c r="M1" s="91">
        <v>2026</v>
      </c>
      <c r="N1" s="91">
        <v>2027</v>
      </c>
      <c r="O1" s="91">
        <v>2028</v>
      </c>
    </row>
    <row r="2" spans="1:18" ht="18" x14ac:dyDescent="0.35">
      <c r="A2" s="39" t="s">
        <v>141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Q2" s="122" t="s">
        <v>240</v>
      </c>
      <c r="R2" s="24"/>
    </row>
    <row r="3" spans="1:18" x14ac:dyDescent="0.3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51217</v>
      </c>
      <c r="K3" s="9">
        <f>'Segmental forecast'!K3</f>
        <v>56031.398000000001</v>
      </c>
      <c r="L3" s="9">
        <f>'Segmental forecast'!L3</f>
        <v>61410.412208000002</v>
      </c>
      <c r="M3" s="9">
        <f>'Segmental forecast'!M3</f>
        <v>67428.632604384024</v>
      </c>
      <c r="N3" s="9">
        <f>'Segmental forecast'!N3</f>
        <v>74104.067232218047</v>
      </c>
      <c r="O3" s="9">
        <f>'Segmental forecast'!O3</f>
        <v>81588.578022672053</v>
      </c>
    </row>
    <row r="4" spans="1:18" x14ac:dyDescent="0.3">
      <c r="A4" s="41" t="s">
        <v>128</v>
      </c>
      <c r="B4" s="63" t="str">
        <f>IFERROR(B3/A3-1,"nm")</f>
        <v>nm</v>
      </c>
      <c r="C4" s="63">
        <f t="shared" ref="C4:O4" si="1">IFERROR(C3/B3-1,"nm")</f>
        <v>5.8004640371229765E-2</v>
      </c>
      <c r="D4" s="63">
        <f t="shared" si="1"/>
        <v>6.0971089696071123E-2</v>
      </c>
      <c r="E4" s="63">
        <f t="shared" si="1"/>
        <v>5.95924308588065E-2</v>
      </c>
      <c r="F4" s="63">
        <f t="shared" si="1"/>
        <v>7.4731433909388079E-2</v>
      </c>
      <c r="G4" s="63">
        <f t="shared" si="1"/>
        <v>-4.3817266150267153E-2</v>
      </c>
      <c r="H4" s="63">
        <f t="shared" si="1"/>
        <v>0.19076009945726269</v>
      </c>
      <c r="I4" s="63">
        <f t="shared" si="1"/>
        <v>4.8767344739323759E-2</v>
      </c>
      <c r="J4" s="63">
        <f t="shared" si="1"/>
        <v>9.6488974523656568E-2</v>
      </c>
      <c r="K4" s="63">
        <f t="shared" si="1"/>
        <v>9.4000000000000083E-2</v>
      </c>
      <c r="L4" s="63">
        <f t="shared" si="1"/>
        <v>9.6000000000000085E-2</v>
      </c>
      <c r="M4" s="63">
        <f t="shared" si="1"/>
        <v>9.8000000000000309E-2</v>
      </c>
      <c r="N4" s="63">
        <f t="shared" si="1"/>
        <v>9.8999999999999977E-2</v>
      </c>
      <c r="O4" s="63">
        <f t="shared" si="1"/>
        <v>0.10099999999999976</v>
      </c>
      <c r="P4" t="s">
        <v>236</v>
      </c>
    </row>
    <row r="5" spans="1:18" x14ac:dyDescent="0.3">
      <c r="A5" s="1" t="s">
        <v>129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6898</v>
      </c>
      <c r="K5" s="9">
        <f>'Segmental forecast'!K5</f>
        <v>7546.4120000000003</v>
      </c>
      <c r="L5" s="9">
        <f>'Segmental forecast'!L5</f>
        <v>8270.8675519999997</v>
      </c>
      <c r="M5" s="9">
        <f>'Segmental forecast'!M5</f>
        <v>9081.4125720960001</v>
      </c>
      <c r="N5" s="9">
        <f>'Segmental forecast'!N5</f>
        <v>9980.4724167335062</v>
      </c>
      <c r="O5" s="9">
        <f>'Segmental forecast'!O5</f>
        <v>10988.500130823588</v>
      </c>
      <c r="Q5" s="121" t="s">
        <v>238</v>
      </c>
    </row>
    <row r="6" spans="1:18" x14ac:dyDescent="0.3">
      <c r="A6" s="55" t="s">
        <v>131</v>
      </c>
      <c r="B6" s="56">
        <f>'Segmental forecast'!B8</f>
        <v>606</v>
      </c>
      <c r="C6" s="56">
        <f>'Segmental forecast'!C8</f>
        <v>649</v>
      </c>
      <c r="D6" s="56">
        <f>'Segmental forecast'!D8</f>
        <v>706</v>
      </c>
      <c r="E6" s="56">
        <f>'Segmental forecast'!E8</f>
        <v>747</v>
      </c>
      <c r="F6" s="56">
        <f>'Segmental forecast'!F8</f>
        <v>705</v>
      </c>
      <c r="G6" s="56">
        <f>'Segmental forecast'!G8</f>
        <v>721</v>
      </c>
      <c r="H6" s="56">
        <f>'Segmental forecast'!H8</f>
        <v>744</v>
      </c>
      <c r="I6" s="56">
        <f>'Segmental forecast'!I8</f>
        <v>717</v>
      </c>
      <c r="J6" s="56">
        <f>'Segmental forecast'!J8</f>
        <v>703</v>
      </c>
      <c r="K6" s="56">
        <f>'Segmental forecast'!K8</f>
        <v>769.08200000000011</v>
      </c>
      <c r="L6" s="56">
        <f>'Segmental forecast'!L8</f>
        <v>842.9138720000002</v>
      </c>
      <c r="M6" s="56">
        <f>'Segmental forecast'!M8</f>
        <v>925.51943145600012</v>
      </c>
      <c r="N6" s="56">
        <f>'Segmental forecast'!N8</f>
        <v>1017.1458551701444</v>
      </c>
      <c r="O6" s="56">
        <f>'Segmental forecast'!O8</f>
        <v>1119.8775865423288</v>
      </c>
      <c r="Q6" t="s">
        <v>239</v>
      </c>
    </row>
    <row r="7" spans="1:18" x14ac:dyDescent="0.3">
      <c r="A7" s="4" t="s">
        <v>133</v>
      </c>
      <c r="B7" s="5">
        <f>B5-B6</f>
        <v>4233</v>
      </c>
      <c r="C7" s="5">
        <f t="shared" ref="C7:O7" si="2">C5-C6</f>
        <v>4642</v>
      </c>
      <c r="D7" s="5">
        <f t="shared" si="2"/>
        <v>4945</v>
      </c>
      <c r="E7" s="5">
        <f t="shared" si="2"/>
        <v>4379</v>
      </c>
      <c r="F7" s="5">
        <f t="shared" si="2"/>
        <v>4850</v>
      </c>
      <c r="G7" s="5">
        <f t="shared" si="2"/>
        <v>2976</v>
      </c>
      <c r="H7" s="5">
        <f t="shared" si="2"/>
        <v>6923</v>
      </c>
      <c r="I7" s="5">
        <f t="shared" si="2"/>
        <v>6856</v>
      </c>
      <c r="J7" s="5">
        <f t="shared" si="2"/>
        <v>6195</v>
      </c>
      <c r="K7" s="5">
        <f t="shared" si="2"/>
        <v>6777.33</v>
      </c>
      <c r="L7" s="5">
        <f t="shared" si="2"/>
        <v>7427.9536799999996</v>
      </c>
      <c r="M7" s="5">
        <f t="shared" si="2"/>
        <v>8155.8931406399997</v>
      </c>
      <c r="N7" s="5">
        <f t="shared" si="2"/>
        <v>8963.3265615633609</v>
      </c>
      <c r="O7" s="5">
        <f t="shared" si="2"/>
        <v>9868.6225442812593</v>
      </c>
    </row>
    <row r="8" spans="1:18" x14ac:dyDescent="0.3">
      <c r="A8" s="41" t="s">
        <v>128</v>
      </c>
      <c r="B8" s="63" t="str">
        <f>IFERROR(B7/A7-1,"nm")</f>
        <v>nm</v>
      </c>
      <c r="C8" s="63">
        <f t="shared" ref="C8:O8" si="3">IFERROR(C7/B7-1,"nm")</f>
        <v>9.6621781242617555E-2</v>
      </c>
      <c r="D8" s="63">
        <f t="shared" si="3"/>
        <v>6.5273588970271357E-2</v>
      </c>
      <c r="E8" s="63">
        <f t="shared" si="3"/>
        <v>-0.11445904954499497</v>
      </c>
      <c r="F8" s="63">
        <f t="shared" si="3"/>
        <v>0.10755880337976698</v>
      </c>
      <c r="G8" s="63">
        <f t="shared" si="3"/>
        <v>-0.38639175257731961</v>
      </c>
      <c r="H8" s="63">
        <f t="shared" si="3"/>
        <v>1.32627688172043</v>
      </c>
      <c r="I8" s="63">
        <f t="shared" si="3"/>
        <v>-9.67788530983682E-3</v>
      </c>
      <c r="J8" s="63">
        <f t="shared" si="3"/>
        <v>-9.6411901983663895E-2</v>
      </c>
      <c r="K8" s="63">
        <f t="shared" si="3"/>
        <v>9.4000000000000083E-2</v>
      </c>
      <c r="L8" s="63">
        <f t="shared" si="3"/>
        <v>9.5999999999999863E-2</v>
      </c>
      <c r="M8" s="63">
        <f t="shared" si="3"/>
        <v>9.8000000000000087E-2</v>
      </c>
      <c r="N8" s="63">
        <f t="shared" si="3"/>
        <v>9.9000000000000199E-2</v>
      </c>
      <c r="O8" s="63">
        <f t="shared" si="3"/>
        <v>0.10099999999999998</v>
      </c>
    </row>
    <row r="9" spans="1:18" x14ac:dyDescent="0.3">
      <c r="A9" s="41" t="s">
        <v>130</v>
      </c>
      <c r="B9" s="63">
        <f>IFERROR(B7/B3,"nm")</f>
        <v>0.13832881278389594</v>
      </c>
      <c r="C9" s="63">
        <f t="shared" ref="C9:O9" si="4">IFERROR(C7/C3,"nm")</f>
        <v>0.14337781072399308</v>
      </c>
      <c r="D9" s="63">
        <f t="shared" si="4"/>
        <v>0.14395924308588065</v>
      </c>
      <c r="E9" s="63">
        <f t="shared" si="4"/>
        <v>0.12031211363573921</v>
      </c>
      <c r="F9" s="63">
        <f t="shared" si="4"/>
        <v>0.12398701331901731</v>
      </c>
      <c r="G9" s="63">
        <f t="shared" si="4"/>
        <v>7.9565810229126011E-2</v>
      </c>
      <c r="H9" s="63">
        <f t="shared" si="4"/>
        <v>0.1554402981723472</v>
      </c>
      <c r="I9" s="63">
        <f t="shared" si="4"/>
        <v>0.14677799186469706</v>
      </c>
      <c r="J9" s="63">
        <f t="shared" si="4"/>
        <v>0.12095593260050373</v>
      </c>
      <c r="K9" s="63">
        <f t="shared" si="4"/>
        <v>0.12095593260050373</v>
      </c>
      <c r="L9" s="63">
        <f t="shared" si="4"/>
        <v>0.12095593260050373</v>
      </c>
      <c r="M9" s="63">
        <f t="shared" si="4"/>
        <v>0.12095593260050369</v>
      </c>
      <c r="N9" s="63">
        <f t="shared" si="4"/>
        <v>0.1209559326005037</v>
      </c>
      <c r="O9" s="63">
        <f t="shared" si="4"/>
        <v>0.12095593260050372</v>
      </c>
      <c r="P9" s="63"/>
    </row>
    <row r="10" spans="1:18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50">
        <f>Historicals!J8</f>
        <v>-6</v>
      </c>
      <c r="K10" s="3">
        <f t="shared" ref="K10:O10" si="5">J10*(1+K8)</f>
        <v>-6.5640000000000001</v>
      </c>
      <c r="L10" s="3">
        <f t="shared" si="5"/>
        <v>-7.1941439999999988</v>
      </c>
      <c r="M10" s="3">
        <f t="shared" si="5"/>
        <v>-7.8991701119999993</v>
      </c>
      <c r="N10" s="3">
        <f t="shared" si="5"/>
        <v>-8.681187953088001</v>
      </c>
      <c r="O10" s="3">
        <f t="shared" si="5"/>
        <v>-9.557987936349889</v>
      </c>
      <c r="P10" t="s">
        <v>230</v>
      </c>
    </row>
    <row r="11" spans="1:18" x14ac:dyDescent="0.3">
      <c r="A11" s="4" t="s">
        <v>142</v>
      </c>
      <c r="B11" s="5">
        <f>B7-B10</f>
        <v>4205</v>
      </c>
      <c r="C11" s="5">
        <f t="shared" ref="C11:O11" si="6">C7-C10</f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 t="shared" si="6"/>
        <v>6651</v>
      </c>
      <c r="J11" s="5">
        <f t="shared" si="6"/>
        <v>6201</v>
      </c>
      <c r="K11" s="5">
        <f t="shared" si="6"/>
        <v>6783.8940000000002</v>
      </c>
      <c r="L11" s="5">
        <f t="shared" si="6"/>
        <v>7435.1478239999997</v>
      </c>
      <c r="M11" s="5">
        <f t="shared" si="6"/>
        <v>8163.792310752</v>
      </c>
      <c r="N11" s="5">
        <f t="shared" si="6"/>
        <v>8972.0077495164496</v>
      </c>
      <c r="O11" s="5">
        <f t="shared" si="6"/>
        <v>9878.1805322176097</v>
      </c>
    </row>
    <row r="12" spans="1:18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Historicals!J11</f>
        <v>1131</v>
      </c>
      <c r="K12" s="53">
        <f t="shared" ref="K12:N12" si="7">K11*K13</f>
        <v>1237.3139999999999</v>
      </c>
      <c r="L12" s="53">
        <f t="shared" si="7"/>
        <v>1356.0961439999999</v>
      </c>
      <c r="M12" s="53">
        <f t="shared" si="7"/>
        <v>1488.9935661119998</v>
      </c>
      <c r="N12" s="53">
        <f t="shared" si="7"/>
        <v>1636.4039291570882</v>
      </c>
      <c r="O12" s="53">
        <f t="shared" ref="O12" si="8">O11*O13</f>
        <v>1801.6807260019539</v>
      </c>
      <c r="P12" t="s">
        <v>232</v>
      </c>
    </row>
    <row r="13" spans="1:18" x14ac:dyDescent="0.3">
      <c r="A13" s="57" t="s">
        <v>143</v>
      </c>
      <c r="B13" s="58">
        <f>IFERROR(B12/B11,"nm")</f>
        <v>0.22164090368608799</v>
      </c>
      <c r="C13" s="58">
        <f t="shared" ref="C13:J13" si="9">IFERROR(C12/C11,"nm")</f>
        <v>0.18667531905688947</v>
      </c>
      <c r="D13" s="58">
        <f t="shared" si="9"/>
        <v>0.13221449038067951</v>
      </c>
      <c r="E13" s="58">
        <f t="shared" si="9"/>
        <v>0.55306358381502885</v>
      </c>
      <c r="F13" s="58">
        <f t="shared" si="9"/>
        <v>0.16079983336804832</v>
      </c>
      <c r="G13" s="58">
        <f t="shared" si="9"/>
        <v>0.12054035330793211</v>
      </c>
      <c r="H13" s="58">
        <f t="shared" si="9"/>
        <v>0.14021918630836211</v>
      </c>
      <c r="I13" s="58">
        <f t="shared" si="9"/>
        <v>9.0963764847391368E-2</v>
      </c>
      <c r="J13" s="58">
        <f t="shared" si="9"/>
        <v>0.18238993710691823</v>
      </c>
      <c r="K13" s="58">
        <f t="shared" ref="K13:O13" si="10">J13</f>
        <v>0.18238993710691823</v>
      </c>
      <c r="L13" s="58">
        <f t="shared" si="10"/>
        <v>0.18238993710691823</v>
      </c>
      <c r="M13" s="58">
        <f t="shared" si="10"/>
        <v>0.18238993710691823</v>
      </c>
      <c r="N13" s="58">
        <f t="shared" si="10"/>
        <v>0.18238993710691823</v>
      </c>
      <c r="O13" s="58">
        <f t="shared" si="10"/>
        <v>0.18238993710691823</v>
      </c>
      <c r="P13" t="s">
        <v>231</v>
      </c>
    </row>
    <row r="14" spans="1:18" ht="15" thickBot="1" x14ac:dyDescent="0.35">
      <c r="A14" s="6" t="s">
        <v>144</v>
      </c>
      <c r="B14" s="7">
        <f>B11-B12</f>
        <v>3273</v>
      </c>
      <c r="C14" s="7">
        <f t="shared" ref="C14:O14" si="11">C11-C12</f>
        <v>3760</v>
      </c>
      <c r="D14" s="7">
        <f t="shared" si="11"/>
        <v>4240</v>
      </c>
      <c r="E14" s="7">
        <f t="shared" si="11"/>
        <v>1933</v>
      </c>
      <c r="F14" s="7">
        <f t="shared" si="11"/>
        <v>4029</v>
      </c>
      <c r="G14" s="7">
        <f t="shared" si="11"/>
        <v>2539</v>
      </c>
      <c r="H14" s="7">
        <f t="shared" si="11"/>
        <v>5727</v>
      </c>
      <c r="I14" s="7">
        <f t="shared" si="11"/>
        <v>6046</v>
      </c>
      <c r="J14" s="7">
        <f t="shared" si="11"/>
        <v>5070</v>
      </c>
      <c r="K14" s="7">
        <f t="shared" si="11"/>
        <v>5546.58</v>
      </c>
      <c r="L14" s="7">
        <f t="shared" si="11"/>
        <v>6079.0516799999996</v>
      </c>
      <c r="M14" s="7">
        <f t="shared" si="11"/>
        <v>6674.7987446400002</v>
      </c>
      <c r="N14" s="7">
        <f t="shared" si="11"/>
        <v>7335.6038203593616</v>
      </c>
      <c r="O14" s="7">
        <f t="shared" si="11"/>
        <v>8076.4998062156556</v>
      </c>
    </row>
    <row r="15" spans="1:18" ht="15" thickTop="1" x14ac:dyDescent="0.3">
      <c r="A15" t="s">
        <v>145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Historicals!J18</f>
        <v>1569.8</v>
      </c>
      <c r="K15" s="53">
        <f t="shared" ref="K15:O15" si="12">J15</f>
        <v>1569.8</v>
      </c>
      <c r="L15" s="53">
        <f t="shared" si="12"/>
        <v>1569.8</v>
      </c>
      <c r="M15" s="53">
        <f t="shared" si="12"/>
        <v>1569.8</v>
      </c>
      <c r="N15" s="53">
        <f t="shared" si="12"/>
        <v>1569.8</v>
      </c>
      <c r="O15" s="53">
        <f t="shared" si="12"/>
        <v>1569.8</v>
      </c>
      <c r="P15" t="s">
        <v>233</v>
      </c>
    </row>
    <row r="16" spans="1:18" x14ac:dyDescent="0.3">
      <c r="A16" t="s">
        <v>146</v>
      </c>
      <c r="B16" s="59">
        <f>IFERROR(B14/B15,"nm")</f>
        <v>1.8504070556309362</v>
      </c>
      <c r="C16" s="59">
        <f t="shared" ref="C16:J16" si="13">IFERROR(C14/C15,"nm")</f>
        <v>2.1578192252510759</v>
      </c>
      <c r="D16" s="59">
        <f t="shared" si="13"/>
        <v>2.5059101654846336</v>
      </c>
      <c r="E16" s="59">
        <f t="shared" si="13"/>
        <v>1.1650895063588693</v>
      </c>
      <c r="F16" s="59">
        <f t="shared" si="13"/>
        <v>2.4894957983193278</v>
      </c>
      <c r="G16" s="59">
        <f t="shared" si="13"/>
        <v>1.5952500628298569</v>
      </c>
      <c r="H16" s="59">
        <f t="shared" si="13"/>
        <v>3.5584689946563937</v>
      </c>
      <c r="I16" s="59">
        <f t="shared" si="13"/>
        <v>3.7534144524459898</v>
      </c>
      <c r="J16" s="59">
        <f t="shared" si="13"/>
        <v>3.2297107911835905</v>
      </c>
      <c r="K16" s="59">
        <f t="shared" ref="K16" si="14">IFERROR(K14/K15,"nm")</f>
        <v>3.5333036055548477</v>
      </c>
      <c r="L16" s="59">
        <f t="shared" ref="L16" si="15">IFERROR(L14/L15,"nm")</f>
        <v>3.8725007516881131</v>
      </c>
      <c r="M16" s="59">
        <f t="shared" ref="M16" si="16">IFERROR(M14/M15,"nm")</f>
        <v>4.2520058253535487</v>
      </c>
      <c r="N16" s="59">
        <f t="shared" ref="N16" si="17">IFERROR(N14/N15,"nm")</f>
        <v>4.6729544020635503</v>
      </c>
      <c r="O16" s="59">
        <f t="shared" ref="O16" si="18">IFERROR(O14/O15,"nm")</f>
        <v>5.1449227966719686</v>
      </c>
    </row>
    <row r="17" spans="1:18" x14ac:dyDescent="0.3">
      <c r="A17" t="s">
        <v>147</v>
      </c>
      <c r="B17" s="59">
        <f>-Historicals!B90/B15</f>
        <v>0.508254183627318</v>
      </c>
      <c r="C17" s="59">
        <f>-Historicals!C90/C15</f>
        <v>0.58651362984218081</v>
      </c>
      <c r="D17" s="59">
        <f>-Historicals!D90/D15</f>
        <v>0.66962174940898345</v>
      </c>
      <c r="E17" s="59">
        <f>-Historicals!E90/E15</f>
        <v>0.74920137423904531</v>
      </c>
      <c r="F17" s="59">
        <f>-Historicals!F90/F15</f>
        <v>0.82303509639149774</v>
      </c>
      <c r="G17" s="59">
        <f>-Historicals!G90/G15</f>
        <v>0.91228951997989449</v>
      </c>
      <c r="H17" s="59">
        <f>-Historicals!H90/H15</f>
        <v>1.0177705977382876</v>
      </c>
      <c r="I17" s="59">
        <f>-Historicals!I90/I15</f>
        <v>1.1404271169605165</v>
      </c>
      <c r="J17" s="59">
        <f>-Historicals!J90/J15</f>
        <v>1.2816919352783795</v>
      </c>
      <c r="K17" s="59">
        <f t="shared" ref="K17" si="19">J17*(1+K18)</f>
        <v>1.4404552404329687</v>
      </c>
      <c r="L17" s="59">
        <f t="shared" ref="L17" si="20">K17*(1+L18)</f>
        <v>1.6188845716971272</v>
      </c>
      <c r="M17" s="59">
        <f t="shared" ref="M17" si="21">L17*(1+M18)</f>
        <v>1.8194159616450427</v>
      </c>
      <c r="N17" s="59">
        <f t="shared" ref="N17" si="22">M17*(1+N18)</f>
        <v>2.0447871944436975</v>
      </c>
      <c r="O17" s="59">
        <f t="shared" ref="O17" si="23">N17*(1+O18)</f>
        <v>2.2980751838521281</v>
      </c>
      <c r="P17" t="s">
        <v>234</v>
      </c>
    </row>
    <row r="18" spans="1:18" x14ac:dyDescent="0.3">
      <c r="A18" s="57" t="s">
        <v>128</v>
      </c>
      <c r="B18" s="58" t="str">
        <f>IFERROR(B17/A17-1,"nm")</f>
        <v>nm</v>
      </c>
      <c r="C18" s="58">
        <f t="shared" ref="C18:J18" si="24">IFERROR(C17/B17-1,"nm")</f>
        <v>0.15397698383186809</v>
      </c>
      <c r="D18" s="58">
        <f t="shared" si="24"/>
        <v>0.14169853067040461</v>
      </c>
      <c r="E18" s="58">
        <f t="shared" si="24"/>
        <v>0.11884265243818604</v>
      </c>
      <c r="F18" s="58">
        <f t="shared" si="24"/>
        <v>9.8549902190775418E-2</v>
      </c>
      <c r="G18" s="58">
        <f t="shared" si="24"/>
        <v>0.10844546481641237</v>
      </c>
      <c r="H18" s="58">
        <f t="shared" si="24"/>
        <v>0.11562237146023313</v>
      </c>
      <c r="I18" s="58">
        <f t="shared" si="24"/>
        <v>0.12051489745803123</v>
      </c>
      <c r="J18" s="58">
        <f t="shared" si="24"/>
        <v>0.12387009763005663</v>
      </c>
      <c r="K18" s="58">
        <f t="shared" ref="K18:O18" si="25">J18</f>
        <v>0.12387009763005663</v>
      </c>
      <c r="L18" s="58">
        <f t="shared" si="25"/>
        <v>0.12387009763005663</v>
      </c>
      <c r="M18" s="58">
        <f t="shared" si="25"/>
        <v>0.12387009763005663</v>
      </c>
      <c r="N18" s="58">
        <f t="shared" si="25"/>
        <v>0.12387009763005663</v>
      </c>
      <c r="O18" s="58">
        <f t="shared" si="25"/>
        <v>0.12387009763005663</v>
      </c>
      <c r="P18" t="s">
        <v>235</v>
      </c>
    </row>
    <row r="19" spans="1:18" x14ac:dyDescent="0.3">
      <c r="A19" s="57" t="s">
        <v>148</v>
      </c>
      <c r="B19" s="58">
        <f>IFERROR(B17*B15/B14,"nm")</f>
        <v>0.27467155514818214</v>
      </c>
      <c r="C19" s="58">
        <f t="shared" ref="C19:O19" si="26">IFERROR(C17*C15/C14,"nm")</f>
        <v>0.27180851063829786</v>
      </c>
      <c r="D19" s="58">
        <f t="shared" si="26"/>
        <v>0.26721698113207548</v>
      </c>
      <c r="E19" s="58">
        <f t="shared" si="26"/>
        <v>0.64304190377651316</v>
      </c>
      <c r="F19" s="58">
        <f t="shared" si="26"/>
        <v>0.33060312732688013</v>
      </c>
      <c r="G19" s="58">
        <f t="shared" si="26"/>
        <v>0.57187869239858213</v>
      </c>
      <c r="H19" s="58">
        <f t="shared" si="26"/>
        <v>0.28601361969617606</v>
      </c>
      <c r="I19" s="58">
        <f t="shared" si="26"/>
        <v>0.30383724776711873</v>
      </c>
      <c r="J19" s="58">
        <f t="shared" si="26"/>
        <v>0.39684418145956613</v>
      </c>
      <c r="K19" s="58">
        <f t="shared" si="26"/>
        <v>0.40767944146332952</v>
      </c>
      <c r="L19" s="58">
        <f t="shared" si="26"/>
        <v>0.41804628985324738</v>
      </c>
      <c r="M19" s="58">
        <f t="shared" si="26"/>
        <v>0.42789592403574866</v>
      </c>
      <c r="N19" s="58">
        <f t="shared" si="26"/>
        <v>0.43757910274937217</v>
      </c>
      <c r="O19" s="58">
        <f t="shared" si="26"/>
        <v>0.44666854580182525</v>
      </c>
    </row>
    <row r="20" spans="1:18" x14ac:dyDescent="0.3">
      <c r="A20" s="60" t="s">
        <v>149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</row>
    <row r="21" spans="1:18" x14ac:dyDescent="0.3">
      <c r="A21" t="s">
        <v>150</v>
      </c>
      <c r="B21" s="50">
        <f>Historicals!B25</f>
        <v>3852</v>
      </c>
      <c r="C21" s="50">
        <f>Historicals!C25</f>
        <v>3138</v>
      </c>
      <c r="D21" s="50">
        <f>Historicals!D25</f>
        <v>3808</v>
      </c>
      <c r="E21" s="50">
        <f>Historicals!E25</f>
        <v>4249</v>
      </c>
      <c r="F21" s="50">
        <f>Historicals!F25</f>
        <v>4466</v>
      </c>
      <c r="G21" s="50">
        <f>Historicals!G25</f>
        <v>8348</v>
      </c>
      <c r="H21" s="50">
        <f>Historicals!H25</f>
        <v>9889</v>
      </c>
      <c r="I21" s="50">
        <f>Historicals!I25</f>
        <v>8574</v>
      </c>
      <c r="J21" s="50">
        <f>Historicals!J25</f>
        <v>7441</v>
      </c>
      <c r="K21" s="117">
        <f t="shared" ref="K21" si="27">J21*(1+K4)</f>
        <v>8140.4540000000006</v>
      </c>
      <c r="L21" s="117">
        <f t="shared" ref="L21" si="28">K21*(1+L4)</f>
        <v>8921.9375840000012</v>
      </c>
      <c r="M21" s="117">
        <f t="shared" ref="M21" si="29">L21*(1+M4)</f>
        <v>9796.2874672320049</v>
      </c>
      <c r="N21" s="117">
        <f t="shared" ref="N21" si="30">M21*(1+N4)</f>
        <v>10766.119926487972</v>
      </c>
      <c r="O21" s="117">
        <f t="shared" ref="O21" si="31">N21*(1+O4)</f>
        <v>11853.498039063255</v>
      </c>
    </row>
    <row r="22" spans="1:18" x14ac:dyDescent="0.3">
      <c r="A22" t="s">
        <v>151</v>
      </c>
      <c r="B22" s="50">
        <f>Historicals!B39+Historicals!B46</f>
        <v>1186</v>
      </c>
      <c r="C22" s="50">
        <f>Historicals!C39+Historicals!C46</f>
        <v>2054</v>
      </c>
      <c r="D22" s="50">
        <f>Historicals!D39+Historicals!D46</f>
        <v>3477</v>
      </c>
      <c r="E22" s="50">
        <f>Historicals!E39+Historicals!E46</f>
        <v>3474</v>
      </c>
      <c r="F22" s="50">
        <f>Historicals!F39+Historicals!F46</f>
        <v>3470</v>
      </c>
      <c r="G22" s="50">
        <f>Historicals!G39+Historicals!G46</f>
        <v>9409</v>
      </c>
      <c r="H22" s="50">
        <f>Historicals!H39+Historicals!H46</f>
        <v>9413</v>
      </c>
      <c r="I22" s="50">
        <f>Historicals!I39+Historicals!I46</f>
        <v>9420</v>
      </c>
      <c r="J22" s="50">
        <f>Historicals!J39+Historicals!J46</f>
        <v>8927</v>
      </c>
      <c r="K22" s="99">
        <f t="shared" ref="K22" si="32">J22*(1+K4)</f>
        <v>9766.1380000000008</v>
      </c>
      <c r="L22" s="99">
        <f t="shared" ref="L22" si="33">K22*(1+L4)</f>
        <v>10703.687248000002</v>
      </c>
      <c r="M22" s="99">
        <f t="shared" ref="M22" si="34">L22*(1+M4)</f>
        <v>11752.648598304006</v>
      </c>
      <c r="N22" s="99">
        <f t="shared" ref="N22" si="35">M22*(1+N4)</f>
        <v>12916.160809536103</v>
      </c>
      <c r="O22" s="99">
        <f t="shared" ref="O22" si="36">N22*(1+O4)</f>
        <v>14220.693051299246</v>
      </c>
    </row>
    <row r="23" spans="1:18" x14ac:dyDescent="0.3">
      <c r="A23" s="17" t="s">
        <v>152</v>
      </c>
      <c r="B23" s="56">
        <f>Historicals!B28+Historicals!B27-Historicals!B41</f>
        <v>5564</v>
      </c>
      <c r="C23" s="56">
        <f>Historicals!C28+Historicals!C27-Historicals!C41</f>
        <v>5888</v>
      </c>
      <c r="D23" s="56">
        <f>Historicals!D28+Historicals!D27-Historicals!D41</f>
        <v>6684</v>
      </c>
      <c r="E23" s="56">
        <f>Historicals!E28+Historicals!E27-Historicals!E41</f>
        <v>6480</v>
      </c>
      <c r="F23" s="56">
        <f>Historicals!F28+Historicals!F27-Historicals!F41</f>
        <v>7282</v>
      </c>
      <c r="G23" s="56">
        <f>Historicals!G28+Historicals!G27-Historicals!G41</f>
        <v>7868</v>
      </c>
      <c r="H23" s="56">
        <f>Historicals!H28+Historicals!H27-Historicals!H41</f>
        <v>8481</v>
      </c>
      <c r="I23" s="56">
        <f>Historicals!I28+Historicals!I27-Historicals!I41</f>
        <v>9729</v>
      </c>
      <c r="J23" s="56">
        <f>Historicals!J28+Historicals!J27-Historicals!J41</f>
        <v>9723</v>
      </c>
      <c r="K23" s="117">
        <f t="shared" ref="K23" si="37">J23*(1+K4)</f>
        <v>10636.962000000001</v>
      </c>
      <c r="L23" s="117">
        <f t="shared" ref="L23" si="38">K23*(1+L4)</f>
        <v>11658.110352000002</v>
      </c>
      <c r="M23" s="117">
        <f t="shared" ref="M23" si="39">L23*(1+M4)</f>
        <v>12800.605166496005</v>
      </c>
      <c r="N23" s="117">
        <f t="shared" ref="N23" si="40">M23*(1+N4)</f>
        <v>14067.86507797911</v>
      </c>
      <c r="O23" s="117">
        <f t="shared" ref="O23" si="41">N23*(1+O4)</f>
        <v>15488.719450854996</v>
      </c>
    </row>
    <row r="24" spans="1:18" x14ac:dyDescent="0.3">
      <c r="A24" s="57" t="s">
        <v>153</v>
      </c>
      <c r="B24" s="58">
        <f>IFERROR(B23/B3,"nm")</f>
        <v>0.18182412339466031</v>
      </c>
      <c r="C24" s="58">
        <f t="shared" ref="C24:J24" si="42">IFERROR(C23/C3,"nm")</f>
        <v>0.1818631084754139</v>
      </c>
      <c r="D24" s="58">
        <f t="shared" si="42"/>
        <v>0.19458515283842795</v>
      </c>
      <c r="E24" s="58">
        <f t="shared" si="42"/>
        <v>0.17803665137236585</v>
      </c>
      <c r="F24" s="58">
        <f t="shared" si="42"/>
        <v>0.18615947030702765</v>
      </c>
      <c r="G24" s="58">
        <f t="shared" si="42"/>
        <v>0.21035745795791783</v>
      </c>
      <c r="H24" s="58">
        <f t="shared" si="42"/>
        <v>0.19042166240064665</v>
      </c>
      <c r="I24" s="58">
        <f t="shared" si="42"/>
        <v>0.20828516377649325</v>
      </c>
      <c r="J24" s="58">
        <f t="shared" si="42"/>
        <v>0.18983931116621433</v>
      </c>
      <c r="K24" s="118">
        <f t="shared" ref="K24" si="43">IFERROR(K23/K3,"nm")</f>
        <v>0.18983931116621436</v>
      </c>
      <c r="L24" s="118">
        <f t="shared" ref="L24:O24" si="44">IFERROR(L23/L3,"nm")</f>
        <v>0.18983931116621436</v>
      </c>
      <c r="M24" s="118">
        <f t="shared" si="44"/>
        <v>0.18983931116621436</v>
      </c>
      <c r="N24" s="118">
        <f t="shared" si="44"/>
        <v>0.18983931116621433</v>
      </c>
      <c r="O24" s="118">
        <f t="shared" si="44"/>
        <v>0.18983931116621433</v>
      </c>
      <c r="P24" t="s">
        <v>237</v>
      </c>
      <c r="R24" s="1"/>
    </row>
    <row r="25" spans="1:18" x14ac:dyDescent="0.3">
      <c r="A25" t="s">
        <v>154</v>
      </c>
      <c r="B25" s="3">
        <f>Historicals!B26+Historicals!B27+Historicals!B28+Historicals!B29</f>
        <v>11735</v>
      </c>
      <c r="C25" s="3">
        <f>Historicals!C26+Historicals!C27+Historicals!C28+Historicals!C29</f>
        <v>11887</v>
      </c>
      <c r="D25" s="3">
        <f>Historicals!D26+Historicals!D27+Historicals!D28+Historicals!D29</f>
        <v>12253</v>
      </c>
      <c r="E25" s="3">
        <f>Historicals!E26+Historicals!E27+Historicals!E28+Historicals!E29</f>
        <v>10885</v>
      </c>
      <c r="F25" s="3">
        <f>Historicals!F26+Historicals!F27+Historicals!F28+Historicals!F29</f>
        <v>12059</v>
      </c>
      <c r="G25" s="3">
        <f>Historicals!G26+Historicals!G27+Historicals!G28+Historicals!G29</f>
        <v>12208</v>
      </c>
      <c r="H25" s="3">
        <f>Historicals!H26+Historicals!H27+Historicals!H28+Historicals!H29</f>
        <v>16402</v>
      </c>
      <c r="I25" s="3">
        <f>Historicals!I26+Historicals!I27+Historicals!I28+Historicals!I29</f>
        <v>19639</v>
      </c>
      <c r="J25" s="50">
        <f>Historicals!J26+Historicals!J27+Historicals!J28+Historicals!J29</f>
        <v>17761</v>
      </c>
      <c r="K25" s="50">
        <f t="shared" ref="K25" si="45">J25*(1+K4)</f>
        <v>19430.534000000003</v>
      </c>
      <c r="L25" s="50">
        <f t="shared" ref="L25" si="46">K25*(1+L4)</f>
        <v>21295.865264000004</v>
      </c>
      <c r="M25" s="50">
        <f t="shared" ref="M25" si="47">L25*(1+M4)</f>
        <v>23382.860059872011</v>
      </c>
      <c r="N25" s="50">
        <f t="shared" ref="N25" si="48">M25*(1+N4)</f>
        <v>25697.76320579934</v>
      </c>
      <c r="O25" s="50">
        <f t="shared" ref="O25" si="49">N25*(1+O4)</f>
        <v>28293.237289585068</v>
      </c>
    </row>
    <row r="26" spans="1:18" x14ac:dyDescent="0.3">
      <c r="A26" t="s">
        <v>155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50">
        <f>Historicals!J31</f>
        <v>5081</v>
      </c>
      <c r="K26" s="50">
        <f t="shared" ref="K26" si="50">J26*(1+K4)</f>
        <v>5558.6140000000005</v>
      </c>
      <c r="L26" s="50">
        <f t="shared" ref="L26" si="51">K26*(1+L4)</f>
        <v>6092.240944000001</v>
      </c>
      <c r="M26" s="50">
        <f t="shared" ref="M26" si="52">L26*(1+M4)</f>
        <v>6689.2805565120034</v>
      </c>
      <c r="N26" s="50">
        <f t="shared" ref="N26" si="53">M26*(1+N4)</f>
        <v>7351.5193316066916</v>
      </c>
      <c r="O26" s="50">
        <f t="shared" ref="O26" si="54">N26*(1+O4)</f>
        <v>8094.0227840989655</v>
      </c>
    </row>
    <row r="27" spans="1:18" x14ac:dyDescent="0.3">
      <c r="A27" t="s">
        <v>156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50">
        <f>Historicals!J33</f>
        <v>274</v>
      </c>
      <c r="K27" s="99">
        <f t="shared" ref="K27" si="55">J27*(1+K4)</f>
        <v>299.75600000000003</v>
      </c>
      <c r="L27" s="99">
        <f t="shared" ref="L27" si="56">K27*(1+L4)</f>
        <v>328.53257600000006</v>
      </c>
      <c r="M27" s="99">
        <f t="shared" ref="M27" si="57">L27*(1+M4)</f>
        <v>360.72876844800015</v>
      </c>
      <c r="N27" s="99">
        <f t="shared" ref="N27" si="58">M27*(1+N4)</f>
        <v>396.44091652435213</v>
      </c>
      <c r="O27" s="99">
        <f t="shared" ref="O27" si="59">N27*(1+O4)</f>
        <v>436.4814490933116</v>
      </c>
    </row>
    <row r="28" spans="1:18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50">
        <f>Historicals!J34</f>
        <v>281</v>
      </c>
      <c r="K28" s="50">
        <f t="shared" ref="K28" si="60">J28*(1+K4)</f>
        <v>307.41400000000004</v>
      </c>
      <c r="L28" s="50">
        <f t="shared" ref="L28" si="61">K28*(1+L4)</f>
        <v>336.92574400000007</v>
      </c>
      <c r="M28" s="50">
        <f t="shared" ref="M28" si="62">L28*(1+M4)</f>
        <v>369.94446691200017</v>
      </c>
      <c r="N28" s="50">
        <f t="shared" ref="N28" si="63">M28*(1+N4)</f>
        <v>406.56896913628816</v>
      </c>
      <c r="O28" s="50">
        <f t="shared" ref="O28" si="64">N28*(1+O4)</f>
        <v>447.63243501905316</v>
      </c>
    </row>
    <row r="29" spans="1:18" x14ac:dyDescent="0.3">
      <c r="A29" s="61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50">
        <f>Historicals!J32</f>
        <v>2923</v>
      </c>
      <c r="K29" s="117">
        <f t="shared" ref="K29" si="65">J29*(1+K4)</f>
        <v>3197.7620000000002</v>
      </c>
      <c r="L29" s="117">
        <f t="shared" ref="L29" si="66">K29*(1+L4)</f>
        <v>3504.7471520000004</v>
      </c>
      <c r="M29" s="117">
        <f t="shared" ref="M29" si="67">L29*(1+M4)</f>
        <v>3848.2123728960014</v>
      </c>
      <c r="N29" s="117">
        <f t="shared" ref="N29" si="68">M29*(1+N4)</f>
        <v>4229.1853978127056</v>
      </c>
      <c r="O29" s="117">
        <f t="shared" ref="O29" si="69">N29*(1+O4)</f>
        <v>4656.3331229917876</v>
      </c>
    </row>
    <row r="30" spans="1:18" x14ac:dyDescent="0.3">
      <c r="A30" t="s">
        <v>157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50">
        <f>Historicals!J35</f>
        <v>3770</v>
      </c>
      <c r="K30" s="117">
        <f t="shared" ref="K30" si="70">J30*(1+K4)</f>
        <v>4124.38</v>
      </c>
      <c r="L30" s="117">
        <f t="shared" ref="L30" si="71">K30*(1+L4)</f>
        <v>4520.3204800000003</v>
      </c>
      <c r="M30" s="117">
        <f t="shared" ref="M30" si="72">L30*(1+M4)</f>
        <v>4963.3118870400021</v>
      </c>
      <c r="N30" s="117">
        <f t="shared" ref="N30" si="73">M30*(1+N4)</f>
        <v>5454.6797638569624</v>
      </c>
      <c r="O30" s="117">
        <f t="shared" ref="O30" si="74">N30*(1+O4)</f>
        <v>6005.602420006514</v>
      </c>
    </row>
    <row r="31" spans="1:18" ht="15" thickBot="1" x14ac:dyDescent="0.35">
      <c r="A31" s="6" t="s">
        <v>158</v>
      </c>
      <c r="B31" s="7">
        <f>B21+B25+B26+B27+B28+B29+B30</f>
        <v>21597</v>
      </c>
      <c r="C31" s="7">
        <f t="shared" ref="C31:K31" si="75">C21+C25+C26+C27+C28+C29+C30</f>
        <v>21396</v>
      </c>
      <c r="D31" s="7">
        <f t="shared" si="75"/>
        <v>23259</v>
      </c>
      <c r="E31" s="7">
        <f t="shared" si="75"/>
        <v>22536</v>
      </c>
      <c r="F31" s="7">
        <f t="shared" si="75"/>
        <v>23717</v>
      </c>
      <c r="G31" s="7">
        <f t="shared" si="75"/>
        <v>31342</v>
      </c>
      <c r="H31" s="7">
        <f t="shared" si="75"/>
        <v>37740</v>
      </c>
      <c r="I31" s="7">
        <f t="shared" si="75"/>
        <v>40321</v>
      </c>
      <c r="J31" s="66">
        <f t="shared" si="75"/>
        <v>37531</v>
      </c>
      <c r="K31" s="66">
        <f t="shared" si="75"/>
        <v>41058.914000000004</v>
      </c>
      <c r="L31" s="66">
        <f t="shared" ref="L31:O31" si="76">L21+L25+L26+L27+L28+L29+L30</f>
        <v>45000.569744000015</v>
      </c>
      <c r="M31" s="66">
        <f t="shared" si="76"/>
        <v>49410.625578912019</v>
      </c>
      <c r="N31" s="66">
        <f t="shared" si="76"/>
        <v>54302.277511224311</v>
      </c>
      <c r="O31" s="66">
        <f t="shared" si="76"/>
        <v>59786.807539857968</v>
      </c>
      <c r="P31" s="53"/>
    </row>
    <row r="32" spans="1:18" ht="15" thickTop="1" x14ac:dyDescent="0.3">
      <c r="A32" t="s">
        <v>159</v>
      </c>
      <c r="B32" s="3">
        <f>Historicals!B42</f>
        <v>0</v>
      </c>
      <c r="C32" s="3">
        <f>Historicals!C42</f>
        <v>0</v>
      </c>
      <c r="D32" s="3">
        <f>Historicals!D42</f>
        <v>0</v>
      </c>
      <c r="E32" s="3">
        <f>Historicals!E42</f>
        <v>0</v>
      </c>
      <c r="F32" s="3">
        <f>Historicals!F42</f>
        <v>0</v>
      </c>
      <c r="G32" s="3">
        <f>Historicals!G42</f>
        <v>445</v>
      </c>
      <c r="H32" s="3">
        <f>Historicals!H42</f>
        <v>467</v>
      </c>
      <c r="I32" s="3">
        <f>Historicals!I42</f>
        <v>420</v>
      </c>
      <c r="J32" s="50">
        <f>Historicals!J42</f>
        <v>425</v>
      </c>
      <c r="K32" s="50">
        <f t="shared" ref="K32" si="77">J32*(1+K4)</f>
        <v>464.95000000000005</v>
      </c>
      <c r="L32" s="50">
        <f t="shared" ref="L32" si="78">K32*(1+L4)</f>
        <v>509.5852000000001</v>
      </c>
      <c r="M32" s="50">
        <f t="shared" ref="M32" si="79">L32*(1+M4)</f>
        <v>559.52454960000023</v>
      </c>
      <c r="N32" s="50">
        <f t="shared" ref="N32" si="80">M32*(1+N4)</f>
        <v>614.91748001040025</v>
      </c>
      <c r="O32" s="50">
        <f t="shared" ref="O32" si="81">N32*(1+O4)</f>
        <v>677.02414549145055</v>
      </c>
    </row>
    <row r="33" spans="1:19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50">
        <f>Historicals!J39</f>
        <v>0</v>
      </c>
      <c r="K33" s="99">
        <f t="shared" ref="K33" si="82">J33*(1+K4)</f>
        <v>0</v>
      </c>
      <c r="L33" s="99">
        <f t="shared" ref="L33" si="83">K33*(1+L4)</f>
        <v>0</v>
      </c>
      <c r="M33" s="99">
        <f t="shared" ref="M33" si="84">L33*(1+M4)</f>
        <v>0</v>
      </c>
      <c r="N33" s="99">
        <f t="shared" ref="N33" si="85">M33*(1+N4)</f>
        <v>0</v>
      </c>
      <c r="O33" s="99">
        <f t="shared" ref="O33" si="86">N33*(1+O4)</f>
        <v>0</v>
      </c>
    </row>
    <row r="34" spans="1:19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50">
        <f>Historicals!J40</f>
        <v>6</v>
      </c>
      <c r="K34" s="99">
        <f t="shared" ref="K34" si="87">J34*(1+K4)</f>
        <v>6.5640000000000001</v>
      </c>
      <c r="L34" s="99">
        <f t="shared" ref="L34" si="88">K34*(1+L4)</f>
        <v>7.1941440000000005</v>
      </c>
      <c r="M34" s="99">
        <f t="shared" ref="M34" si="89">L34*(1+M4)</f>
        <v>7.8991701120000029</v>
      </c>
      <c r="N34" s="99">
        <f t="shared" ref="N34" si="90">M34*(1+N4)</f>
        <v>8.6811879530880027</v>
      </c>
      <c r="O34" s="99">
        <f t="shared" ref="O34" si="91">N34*(1+O4)</f>
        <v>9.557987936349889</v>
      </c>
    </row>
    <row r="35" spans="1:19" x14ac:dyDescent="0.3">
      <c r="A35" t="s">
        <v>160</v>
      </c>
      <c r="B35" s="3">
        <f>Historicals!B41+Historicals!B43+Historicals!B44</f>
        <v>6151</v>
      </c>
      <c r="C35" s="3">
        <f>Historicals!C41+Historicals!C43+Historicals!C44</f>
        <v>5313</v>
      </c>
      <c r="D35" s="3">
        <f>Historicals!D41+Historicals!D43+Historicals!D44</f>
        <v>5143</v>
      </c>
      <c r="E35" s="3">
        <f>Historicals!E41+Historicals!E43+Historicals!E44</f>
        <v>5698</v>
      </c>
      <c r="F35" s="3">
        <f>Historicals!F41+Historicals!F43+Historicals!F44</f>
        <v>7851</v>
      </c>
      <c r="G35" s="3">
        <f>Historicals!G41+Historicals!G43+Historicals!G44</f>
        <v>7588</v>
      </c>
      <c r="H35" s="3">
        <f>Historicals!H41+Historicals!H43+Historicals!H44</f>
        <v>9205</v>
      </c>
      <c r="I35" s="3">
        <f>Historicals!I41+Historicals!I43+Historicals!I44</f>
        <v>9800</v>
      </c>
      <c r="J35" s="50">
        <f>Historicals!J41+Historicals!J43+Historicals!J44</f>
        <v>8825</v>
      </c>
      <c r="K35" s="117">
        <f t="shared" ref="K35" si="92">J35*(1+K4)</f>
        <v>9654.5500000000011</v>
      </c>
      <c r="L35" s="117">
        <f t="shared" ref="L35" si="93">K35*(1+L4)</f>
        <v>10581.386800000002</v>
      </c>
      <c r="M35" s="117">
        <f t="shared" ref="M35" si="94">L35*(1+M4)</f>
        <v>11618.362706400005</v>
      </c>
      <c r="N35" s="117">
        <f t="shared" ref="N35" si="95">M35*(1+N4)</f>
        <v>12768.580614333605</v>
      </c>
      <c r="O35" s="117">
        <f t="shared" ref="O35" si="96">N35*(1+O4)</f>
        <v>14058.207256381296</v>
      </c>
    </row>
    <row r="36" spans="1:19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50">
        <f>Historicals!J46</f>
        <v>8927</v>
      </c>
      <c r="K36" s="99">
        <f t="shared" ref="K36" si="97">J36*(1+K4)</f>
        <v>9766.1380000000008</v>
      </c>
      <c r="L36" s="99">
        <f t="shared" ref="L36" si="98">K36*(1+L4)</f>
        <v>10703.687248000002</v>
      </c>
      <c r="M36" s="99">
        <f t="shared" ref="M36" si="99">L36*(1+M4)</f>
        <v>11752.648598304006</v>
      </c>
      <c r="N36" s="99">
        <f t="shared" ref="N36" si="100">M36*(1+N4)</f>
        <v>12916.160809536103</v>
      </c>
      <c r="O36" s="99">
        <f t="shared" ref="O36" si="101">N36*(1+O4)</f>
        <v>14220.693051299246</v>
      </c>
    </row>
    <row r="37" spans="1:19" x14ac:dyDescent="0.3">
      <c r="A37" s="61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50">
        <f>Historicals!J47</f>
        <v>2786</v>
      </c>
      <c r="K37" s="117">
        <f t="shared" ref="K37" si="102">J37*(1+K4)</f>
        <v>3047.884</v>
      </c>
      <c r="L37" s="117">
        <f t="shared" ref="L37" si="103">K37*(1+L4)</f>
        <v>3340.4808640000001</v>
      </c>
      <c r="M37" s="117">
        <f t="shared" ref="M37" si="104">L37*(1+M4)</f>
        <v>3667.8479886720011</v>
      </c>
      <c r="N37" s="117">
        <f t="shared" ref="N37" si="105">M37*(1+N4)</f>
        <v>4030.9649395505289</v>
      </c>
      <c r="O37" s="117">
        <f t="shared" ref="O37" si="106">N37*(1+O4)</f>
        <v>4438.092398445131</v>
      </c>
    </row>
    <row r="38" spans="1:19" x14ac:dyDescent="0.3">
      <c r="A38" t="s">
        <v>161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50">
        <f>Historicals!J48</f>
        <v>2558</v>
      </c>
      <c r="K38" s="117">
        <f t="shared" ref="K38" si="107">J38*(1+K4)</f>
        <v>2798.4520000000002</v>
      </c>
      <c r="L38" s="117">
        <f t="shared" ref="L38" si="108">K38*(1+L4)</f>
        <v>3067.1033920000004</v>
      </c>
      <c r="M38" s="117">
        <f t="shared" ref="M38" si="109">L38*(1+M4)</f>
        <v>3367.6795244160016</v>
      </c>
      <c r="N38" s="117">
        <f t="shared" ref="N38" si="110">M38*(1+N4)</f>
        <v>3701.0797973331855</v>
      </c>
      <c r="O38" s="117">
        <f t="shared" ref="O38" si="111">N38*(1+O4)</f>
        <v>4074.8888568638363</v>
      </c>
    </row>
    <row r="39" spans="1:19" x14ac:dyDescent="0.3">
      <c r="A39" t="s">
        <v>162</v>
      </c>
      <c r="B39" s="3">
        <f>Historicals!B55</f>
        <v>6773</v>
      </c>
      <c r="C39" s="3">
        <f>Historicals!C55</f>
        <v>7786</v>
      </c>
      <c r="D39" s="3">
        <f>Historicals!D55</f>
        <v>5710</v>
      </c>
      <c r="E39" s="3">
        <f>Historicals!E55</f>
        <v>6384</v>
      </c>
      <c r="F39" s="3">
        <f>Historicals!F55</f>
        <v>7163</v>
      </c>
      <c r="G39" s="3">
        <f>Historicals!G55</f>
        <v>8299</v>
      </c>
      <c r="H39" s="3">
        <f>Historicals!H55</f>
        <v>9965</v>
      </c>
      <c r="I39" s="3">
        <f>Historicals!I55</f>
        <v>11484</v>
      </c>
      <c r="J39" s="50">
        <f>Historicals!J55</f>
        <v>12412</v>
      </c>
      <c r="K39" s="117">
        <f t="shared" ref="K39" si="112">J39*(1+K4)</f>
        <v>13578.728000000001</v>
      </c>
      <c r="L39" s="117">
        <f t="shared" ref="L39" si="113">K39*(1+L4)</f>
        <v>14882.285888000002</v>
      </c>
      <c r="M39" s="117">
        <f t="shared" ref="M39" si="114">L39*(1+M4)</f>
        <v>16340.749905024008</v>
      </c>
      <c r="N39" s="117">
        <f t="shared" ref="N39" si="115">M39*(1+N4)</f>
        <v>17958.484145621384</v>
      </c>
      <c r="O39" s="117">
        <f t="shared" ref="O39" si="116">N39*(1+O4)</f>
        <v>19772.29104432914</v>
      </c>
    </row>
    <row r="40" spans="1:19" x14ac:dyDescent="0.3">
      <c r="A40" s="2" t="s">
        <v>163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50">
        <f>Historicals!J54</f>
        <v>3</v>
      </c>
      <c r="K40" s="99">
        <f t="shared" ref="K40" si="117">J40*(1+K4)</f>
        <v>3.282</v>
      </c>
      <c r="L40" s="99">
        <f t="shared" ref="L40" si="118">K40*(1+L4)</f>
        <v>3.5970720000000003</v>
      </c>
      <c r="M40" s="99">
        <f t="shared" ref="M40" si="119">L40*(1+M4)</f>
        <v>3.9495850560000014</v>
      </c>
      <c r="N40" s="99">
        <f t="shared" ref="N40" si="120">M40*(1+N4)</f>
        <v>4.3405939765440014</v>
      </c>
      <c r="O40" s="99">
        <f t="shared" ref="O40" si="121">N40*(1+O4)</f>
        <v>4.7789939681749445</v>
      </c>
    </row>
    <row r="41" spans="1:19" x14ac:dyDescent="0.3">
      <c r="A41" s="2" t="s">
        <v>164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50">
        <f>Historicals!J57</f>
        <v>1358</v>
      </c>
      <c r="K41" s="117">
        <f t="shared" ref="K41" si="122">J41*(1+K4)</f>
        <v>1485.652</v>
      </c>
      <c r="L41" s="117">
        <f t="shared" ref="L41" si="123">K41*(1+L4)</f>
        <v>1628.2745920000002</v>
      </c>
      <c r="M41" s="117">
        <f t="shared" ref="M41" si="124">L41*(1+M4)</f>
        <v>1787.8455020160006</v>
      </c>
      <c r="N41" s="117">
        <f t="shared" ref="N41" si="125">M41*(1+N4)</f>
        <v>1964.8422067155846</v>
      </c>
      <c r="O41" s="117">
        <f t="shared" ref="O41" si="126">N41*(1+O4)</f>
        <v>2163.291269593858</v>
      </c>
    </row>
    <row r="42" spans="1:19" x14ac:dyDescent="0.3">
      <c r="A42" s="2" t="s">
        <v>165</v>
      </c>
      <c r="B42" s="3">
        <f>Historicals!B56</f>
        <v>1246</v>
      </c>
      <c r="C42" s="3">
        <f>Historicals!C56</f>
        <v>318</v>
      </c>
      <c r="D42" s="3">
        <f>Historicals!D56</f>
        <v>-213</v>
      </c>
      <c r="E42" s="3">
        <f>Historicals!E56</f>
        <v>-92</v>
      </c>
      <c r="F42" s="3">
        <f>Historicals!F56</f>
        <v>231</v>
      </c>
      <c r="G42" s="3">
        <f>Historicals!G56</f>
        <v>-56</v>
      </c>
      <c r="H42" s="3">
        <f>Historicals!H56</f>
        <v>-380</v>
      </c>
      <c r="I42" s="3">
        <f>Historicals!I56</f>
        <v>318</v>
      </c>
      <c r="J42" s="50">
        <f>Historicals!J56</f>
        <v>231</v>
      </c>
      <c r="K42" s="99">
        <f t="shared" ref="K42" si="127">J42*(1+K4)</f>
        <v>252.71400000000003</v>
      </c>
      <c r="L42" s="99">
        <f t="shared" ref="L42" si="128">K42*(1+L4)</f>
        <v>276.97454400000004</v>
      </c>
      <c r="M42" s="99">
        <f t="shared" ref="M42" si="129">L42*(1+M4)</f>
        <v>304.11804931200015</v>
      </c>
      <c r="N42" s="99">
        <f t="shared" ref="N42" si="130">M42*(1+N4)</f>
        <v>334.22573619388817</v>
      </c>
      <c r="O42" s="99">
        <f t="shared" ref="O42" si="131">N42*(1+O4)</f>
        <v>367.98253554947081</v>
      </c>
    </row>
    <row r="43" spans="1:19" ht="15" thickBot="1" x14ac:dyDescent="0.35">
      <c r="A43" s="6" t="s">
        <v>166</v>
      </c>
      <c r="B43" s="7">
        <f>SUM(B32:B42)</f>
        <v>21597</v>
      </c>
      <c r="C43" s="7">
        <f t="shared" ref="C43:K43" si="132">SUM(C32:C42)</f>
        <v>21396</v>
      </c>
      <c r="D43" s="7">
        <f t="shared" si="132"/>
        <v>23259</v>
      </c>
      <c r="E43" s="7">
        <f t="shared" si="132"/>
        <v>22536</v>
      </c>
      <c r="F43" s="7">
        <f t="shared" si="132"/>
        <v>23717</v>
      </c>
      <c r="G43" s="7">
        <f t="shared" si="132"/>
        <v>31342</v>
      </c>
      <c r="H43" s="7">
        <f t="shared" si="132"/>
        <v>37740</v>
      </c>
      <c r="I43" s="7">
        <f t="shared" si="132"/>
        <v>40321</v>
      </c>
      <c r="J43" s="66">
        <f t="shared" si="132"/>
        <v>37531</v>
      </c>
      <c r="K43" s="66">
        <f t="shared" si="132"/>
        <v>41058.914000000004</v>
      </c>
      <c r="L43" s="66">
        <f t="shared" ref="L43:O43" si="133">SUM(L32:L42)</f>
        <v>45000.569744</v>
      </c>
      <c r="M43" s="66">
        <f t="shared" si="133"/>
        <v>49410.625578912019</v>
      </c>
      <c r="N43" s="66">
        <f t="shared" si="133"/>
        <v>54302.277511224311</v>
      </c>
      <c r="O43" s="66">
        <f t="shared" si="133"/>
        <v>59786.807539857953</v>
      </c>
    </row>
    <row r="44" spans="1:19" ht="15" thickTop="1" x14ac:dyDescent="0.3">
      <c r="A44" s="62" t="s">
        <v>167</v>
      </c>
      <c r="B44" s="62">
        <f>B31-B43</f>
        <v>0</v>
      </c>
      <c r="C44" s="62">
        <f t="shared" ref="C44:I44" si="134">C31-C43</f>
        <v>0</v>
      </c>
      <c r="D44" s="62">
        <f t="shared" si="134"/>
        <v>0</v>
      </c>
      <c r="E44" s="62">
        <f t="shared" si="134"/>
        <v>0</v>
      </c>
      <c r="F44" s="62">
        <f t="shared" si="134"/>
        <v>0</v>
      </c>
      <c r="G44" s="62">
        <f t="shared" si="134"/>
        <v>0</v>
      </c>
      <c r="H44" s="62">
        <f t="shared" si="134"/>
        <v>0</v>
      </c>
      <c r="I44" s="62">
        <f t="shared" si="134"/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3">
      <c r="A45" s="60" t="s">
        <v>168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</row>
    <row r="46" spans="1:19" x14ac:dyDescent="0.3">
      <c r="A46" s="1" t="s">
        <v>133</v>
      </c>
      <c r="B46" s="9">
        <f>B7</f>
        <v>4233</v>
      </c>
      <c r="C46" s="9">
        <f t="shared" ref="C46:J46" si="135">C7</f>
        <v>4642</v>
      </c>
      <c r="D46" s="9">
        <f t="shared" si="135"/>
        <v>4945</v>
      </c>
      <c r="E46" s="9">
        <f t="shared" si="135"/>
        <v>4379</v>
      </c>
      <c r="F46" s="9">
        <f t="shared" si="135"/>
        <v>4850</v>
      </c>
      <c r="G46" s="9">
        <f t="shared" si="135"/>
        <v>2976</v>
      </c>
      <c r="H46" s="9">
        <f t="shared" si="135"/>
        <v>6923</v>
      </c>
      <c r="I46" s="9">
        <f t="shared" si="135"/>
        <v>6856</v>
      </c>
      <c r="J46" s="9">
        <f t="shared" si="135"/>
        <v>6195</v>
      </c>
      <c r="K46" s="47">
        <f t="shared" ref="K46:M46" si="136">K7</f>
        <v>6777.33</v>
      </c>
      <c r="L46" s="47">
        <f t="shared" si="136"/>
        <v>7427.9536799999996</v>
      </c>
      <c r="M46" s="47">
        <f t="shared" si="136"/>
        <v>8155.8931406399997</v>
      </c>
      <c r="N46" s="47">
        <f>N7</f>
        <v>8963.3265615633609</v>
      </c>
      <c r="O46" s="47">
        <f>O7</f>
        <v>9868.6225442812593</v>
      </c>
    </row>
    <row r="47" spans="1:19" x14ac:dyDescent="0.3">
      <c r="A47" t="s">
        <v>131</v>
      </c>
      <c r="B47" s="53">
        <f>B6</f>
        <v>606</v>
      </c>
      <c r="C47" s="53">
        <f t="shared" ref="C47:J47" si="137">C6</f>
        <v>649</v>
      </c>
      <c r="D47" s="53">
        <f t="shared" si="137"/>
        <v>706</v>
      </c>
      <c r="E47" s="53">
        <f t="shared" si="137"/>
        <v>747</v>
      </c>
      <c r="F47" s="53">
        <f t="shared" si="137"/>
        <v>705</v>
      </c>
      <c r="G47" s="53">
        <f t="shared" si="137"/>
        <v>721</v>
      </c>
      <c r="H47" s="53">
        <f t="shared" si="137"/>
        <v>744</v>
      </c>
      <c r="I47" s="53">
        <f t="shared" si="137"/>
        <v>717</v>
      </c>
      <c r="J47" s="53">
        <f t="shared" si="137"/>
        <v>703</v>
      </c>
      <c r="K47" s="53">
        <f t="shared" ref="K47:O47" si="138">J47*(1+K4)</f>
        <v>769.08200000000011</v>
      </c>
      <c r="L47" s="53">
        <f t="shared" si="138"/>
        <v>842.9138720000002</v>
      </c>
      <c r="M47" s="53">
        <f t="shared" si="138"/>
        <v>925.51943145600046</v>
      </c>
      <c r="N47" s="53">
        <f t="shared" si="138"/>
        <v>1017.1458551701445</v>
      </c>
      <c r="O47" s="53">
        <f t="shared" si="138"/>
        <v>1119.8775865423288</v>
      </c>
    </row>
    <row r="48" spans="1:19" x14ac:dyDescent="0.3">
      <c r="A48" t="s">
        <v>169</v>
      </c>
      <c r="B48" s="3">
        <f>Historicals!B101</f>
        <v>1262</v>
      </c>
      <c r="C48" s="3">
        <f>Historicals!C101</f>
        <v>748</v>
      </c>
      <c r="D48" s="3">
        <f>Historicals!D101</f>
        <v>703</v>
      </c>
      <c r="E48" s="3">
        <f>Historicals!E101</f>
        <v>529</v>
      </c>
      <c r="F48" s="3">
        <f>Historicals!F101</f>
        <v>757</v>
      </c>
      <c r="G48" s="3">
        <f>Historicals!G101</f>
        <v>1028</v>
      </c>
      <c r="H48" s="3">
        <f>Historicals!H101</f>
        <v>1177</v>
      </c>
      <c r="I48" s="3">
        <f>Historicals!I101</f>
        <v>1231</v>
      </c>
      <c r="J48" s="3">
        <f>Historicals!J101</f>
        <v>1517</v>
      </c>
      <c r="K48" s="53">
        <f t="shared" ref="K48:O48" si="139">J48*(1+K4)</f>
        <v>1659.5980000000002</v>
      </c>
      <c r="L48" s="53">
        <f t="shared" si="139"/>
        <v>1818.9194080000004</v>
      </c>
      <c r="M48" s="53">
        <f t="shared" si="139"/>
        <v>1997.1735099840009</v>
      </c>
      <c r="N48" s="53">
        <f t="shared" si="139"/>
        <v>2194.8936874724168</v>
      </c>
      <c r="O48" s="53">
        <f t="shared" si="139"/>
        <v>2416.5779499071305</v>
      </c>
      <c r="Q48" s="65"/>
    </row>
    <row r="49" spans="1:19" x14ac:dyDescent="0.3">
      <c r="A49" s="1" t="s">
        <v>170</v>
      </c>
      <c r="B49" s="49">
        <f>B46-B48</f>
        <v>2971</v>
      </c>
      <c r="C49" s="49">
        <f t="shared" ref="C49:J49" si="140">C46-C48</f>
        <v>3894</v>
      </c>
      <c r="D49" s="49">
        <f t="shared" si="140"/>
        <v>4242</v>
      </c>
      <c r="E49" s="49">
        <f t="shared" si="140"/>
        <v>3850</v>
      </c>
      <c r="F49" s="49">
        <f t="shared" si="140"/>
        <v>4093</v>
      </c>
      <c r="G49" s="49">
        <f t="shared" si="140"/>
        <v>1948</v>
      </c>
      <c r="H49" s="49">
        <f t="shared" si="140"/>
        <v>5746</v>
      </c>
      <c r="I49" s="49">
        <f t="shared" si="140"/>
        <v>5625</v>
      </c>
      <c r="J49" s="49">
        <f t="shared" si="140"/>
        <v>4678</v>
      </c>
      <c r="K49" s="49">
        <f t="shared" ref="K49" si="141">K46-K48</f>
        <v>5117.732</v>
      </c>
      <c r="L49" s="49">
        <f t="shared" ref="L49" si="142">L46-L48</f>
        <v>5609.034271999999</v>
      </c>
      <c r="M49" s="49">
        <f t="shared" ref="M49" si="143">M46-M48</f>
        <v>6158.719630655999</v>
      </c>
      <c r="N49" s="49">
        <f t="shared" ref="N49" si="144">N46-N48</f>
        <v>6768.4328740909441</v>
      </c>
      <c r="O49" s="49">
        <f t="shared" ref="O49" si="145">O46-O48</f>
        <v>7452.0445943741288</v>
      </c>
    </row>
    <row r="50" spans="1:19" x14ac:dyDescent="0.3">
      <c r="A50" t="s">
        <v>171</v>
      </c>
      <c r="B50" s="50">
        <f>Historicals!B100</f>
        <v>53</v>
      </c>
      <c r="C50" s="50">
        <f>Historicals!C100</f>
        <v>70</v>
      </c>
      <c r="D50" s="50">
        <f>Historicals!D100</f>
        <v>98</v>
      </c>
      <c r="E50" s="50">
        <f>Historicals!E100</f>
        <v>125</v>
      </c>
      <c r="F50" s="50">
        <f>Historicals!F100</f>
        <v>153</v>
      </c>
      <c r="G50" s="50">
        <f>Historicals!G100</f>
        <v>140</v>
      </c>
      <c r="H50" s="50">
        <f>Historicals!H100</f>
        <v>293</v>
      </c>
      <c r="I50" s="50">
        <f>Historicals!I100</f>
        <v>290</v>
      </c>
      <c r="J50" s="50">
        <f>Historicals!J100</f>
        <v>347</v>
      </c>
      <c r="K50" s="3">
        <f t="shared" ref="K50" si="146">J50*(1+K4)</f>
        <v>379.61800000000005</v>
      </c>
      <c r="L50" s="3">
        <f t="shared" ref="L50" si="147">K50*(1+L4)</f>
        <v>416.06132800000012</v>
      </c>
      <c r="M50" s="3">
        <f t="shared" ref="M50" si="148">L50*(1+M4)</f>
        <v>456.83533814400027</v>
      </c>
      <c r="N50" s="3">
        <f t="shared" ref="N50" si="149">M50*(1+N4)</f>
        <v>502.06203662025626</v>
      </c>
      <c r="O50" s="3">
        <f t="shared" ref="O50" si="150">N50*(1+O4)</f>
        <v>552.77030231890205</v>
      </c>
    </row>
    <row r="51" spans="1:19" x14ac:dyDescent="0.3">
      <c r="A51" t="s">
        <v>172</v>
      </c>
      <c r="B51" s="50">
        <f>SUM(Historicals!B72:B75)</f>
        <v>256</v>
      </c>
      <c r="C51" s="50">
        <f>SUM(Historicals!C72:C75)</f>
        <v>-1580</v>
      </c>
      <c r="D51" s="50">
        <f>SUM(Historicals!D72:D75)</f>
        <v>-935</v>
      </c>
      <c r="E51" s="50">
        <f>SUM(Historicals!E72:E75)</f>
        <v>1482</v>
      </c>
      <c r="F51" s="50">
        <f>SUM(Historicals!F72:F75)</f>
        <v>562</v>
      </c>
      <c r="G51" s="50">
        <f>SUM(Historicals!G72:G75)</f>
        <v>-1245</v>
      </c>
      <c r="H51" s="50">
        <f>SUM(Historicals!H72:H75)</f>
        <v>45</v>
      </c>
      <c r="I51" s="50">
        <f>SUM(Historicals!I72:I75)</f>
        <v>-1660</v>
      </c>
      <c r="J51" s="50">
        <f>SUM(Historicals!J72:J75)</f>
        <v>-513</v>
      </c>
      <c r="K51" s="99">
        <f t="shared" ref="K51:O51" si="151">J51*(1+K4)</f>
        <v>-561.22200000000009</v>
      </c>
      <c r="L51" s="99">
        <f t="shared" si="151"/>
        <v>-615.09931200000017</v>
      </c>
      <c r="M51" s="99">
        <f t="shared" si="151"/>
        <v>-675.37904457600041</v>
      </c>
      <c r="N51" s="99">
        <f t="shared" si="151"/>
        <v>-742.24156998902447</v>
      </c>
      <c r="O51" s="99">
        <f t="shared" si="151"/>
        <v>-817.20796855791571</v>
      </c>
    </row>
    <row r="52" spans="1:19" x14ac:dyDescent="0.3">
      <c r="A52" t="s">
        <v>134</v>
      </c>
      <c r="B52" s="3">
        <f>'Segmental forecast'!B14-Historicals!B102</f>
        <v>757</v>
      </c>
      <c r="C52" s="3">
        <f>'Segmental forecast'!C14-Historicals!C102</f>
        <v>891</v>
      </c>
      <c r="D52" s="3">
        <f>'Segmental forecast'!D14-Historicals!D102</f>
        <v>839</v>
      </c>
      <c r="E52" s="3">
        <f>'Segmental forecast'!E14-Historicals!E102</f>
        <v>734</v>
      </c>
      <c r="F52" s="3">
        <f>'Segmental forecast'!F14-Historicals!F102</f>
        <v>959</v>
      </c>
      <c r="G52" s="3">
        <f>'Segmental forecast'!G14-Historicals!G102</f>
        <v>965</v>
      </c>
      <c r="H52" s="3">
        <f>'Segmental forecast'!H14-Historicals!H102</f>
        <v>516</v>
      </c>
      <c r="I52" s="3">
        <f>'Segmental forecast'!I14-Historicals!I102</f>
        <v>598</v>
      </c>
      <c r="J52" s="3">
        <f>'Segmental forecast'!J14-Historicals!J102</f>
        <v>758</v>
      </c>
      <c r="K52" s="3">
        <f t="shared" ref="K52:O52" si="152">J52*(1+K4)</f>
        <v>829.25200000000007</v>
      </c>
      <c r="L52" s="3">
        <f t="shared" si="152"/>
        <v>908.8601920000001</v>
      </c>
      <c r="M52" s="3">
        <f t="shared" si="152"/>
        <v>997.92849081600036</v>
      </c>
      <c r="N52" s="3">
        <f t="shared" si="152"/>
        <v>1096.7234114067844</v>
      </c>
      <c r="O52" s="3">
        <f t="shared" si="152"/>
        <v>1207.4924759588694</v>
      </c>
    </row>
    <row r="53" spans="1:19" x14ac:dyDescent="0.3">
      <c r="A53" s="1" t="s">
        <v>173</v>
      </c>
      <c r="B53" s="49">
        <f>B49-B50-B51-B52+B47</f>
        <v>2511</v>
      </c>
      <c r="C53" s="49">
        <f t="shared" ref="C53:J53" si="153">C49-C50-C51-C52+C47</f>
        <v>5162</v>
      </c>
      <c r="D53" s="49">
        <f t="shared" si="153"/>
        <v>4946</v>
      </c>
      <c r="E53" s="49">
        <f t="shared" si="153"/>
        <v>2256</v>
      </c>
      <c r="F53" s="49">
        <f t="shared" si="153"/>
        <v>3124</v>
      </c>
      <c r="G53" s="49">
        <f t="shared" si="153"/>
        <v>2809</v>
      </c>
      <c r="H53" s="49">
        <f t="shared" si="153"/>
        <v>5636</v>
      </c>
      <c r="I53" s="49">
        <f t="shared" si="153"/>
        <v>7114</v>
      </c>
      <c r="J53" s="49">
        <f t="shared" si="153"/>
        <v>4789</v>
      </c>
      <c r="K53" s="49">
        <f t="shared" ref="K53" si="154">K49-K50-K51-K52+K47</f>
        <v>5239.1659999999993</v>
      </c>
      <c r="L53" s="49">
        <f t="shared" ref="L53" si="155">L49-L50-L51-L52+L47</f>
        <v>5742.1259359999995</v>
      </c>
      <c r="M53" s="49">
        <f t="shared" ref="M53" si="156">M49-M50-M51-M52+M47</f>
        <v>6304.854277727999</v>
      </c>
      <c r="N53" s="49">
        <f t="shared" ref="N53" si="157">N49-N50-N51-N52+N47</f>
        <v>6929.0348512230721</v>
      </c>
      <c r="O53" s="49">
        <f t="shared" ref="O53" si="158">O49-O50-O51-O52+O47</f>
        <v>7628.8673711966012</v>
      </c>
    </row>
    <row r="54" spans="1:19" x14ac:dyDescent="0.3">
      <c r="A54" t="s">
        <v>174</v>
      </c>
      <c r="B54" s="50">
        <f>Historicals!B76-'Three Statements'!B53</f>
        <v>2169</v>
      </c>
      <c r="C54" s="50">
        <f>Historicals!C76-'Three Statements'!C53</f>
        <v>-2066</v>
      </c>
      <c r="D54" s="50">
        <f>Historicals!D76-'Three Statements'!D53</f>
        <v>-1100</v>
      </c>
      <c r="E54" s="50">
        <f>Historicals!E76-'Three Statements'!E53</f>
        <v>2699</v>
      </c>
      <c r="F54" s="50">
        <f>Historicals!F76-'Three Statements'!F53</f>
        <v>2779</v>
      </c>
      <c r="G54" s="50">
        <f>Historicals!G76-'Three Statements'!G53</f>
        <v>-324</v>
      </c>
      <c r="H54" s="50">
        <f>Historicals!H76-'Three Statements'!H53</f>
        <v>1021</v>
      </c>
      <c r="I54" s="50">
        <f>Historicals!I76-'Three Statements'!I53</f>
        <v>-1926</v>
      </c>
      <c r="J54" s="50">
        <f>Historicals!J76-'Three Statements'!J53</f>
        <v>1052</v>
      </c>
      <c r="K54" s="99">
        <v>3090</v>
      </c>
      <c r="L54" s="99">
        <v>3401</v>
      </c>
      <c r="M54" s="99">
        <v>3751</v>
      </c>
      <c r="N54" s="99">
        <v>4131</v>
      </c>
      <c r="O54" s="99">
        <v>4568</v>
      </c>
      <c r="P54" s="99"/>
      <c r="Q54" s="99"/>
      <c r="R54" s="99"/>
      <c r="S54" s="53"/>
    </row>
    <row r="55" spans="1:19" x14ac:dyDescent="0.3">
      <c r="A55" s="28" t="s">
        <v>175</v>
      </c>
      <c r="B55" s="119">
        <f t="shared" ref="B55:N55" si="159">B53+B54</f>
        <v>4680</v>
      </c>
      <c r="C55" s="119">
        <f t="shared" si="159"/>
        <v>3096</v>
      </c>
      <c r="D55" s="119">
        <f t="shared" si="159"/>
        <v>3846</v>
      </c>
      <c r="E55" s="119">
        <f t="shared" si="159"/>
        <v>4955</v>
      </c>
      <c r="F55" s="119">
        <f t="shared" si="159"/>
        <v>5903</v>
      </c>
      <c r="G55" s="119">
        <f t="shared" si="159"/>
        <v>2485</v>
      </c>
      <c r="H55" s="119">
        <f t="shared" si="159"/>
        <v>6657</v>
      </c>
      <c r="I55" s="119">
        <f t="shared" si="159"/>
        <v>5188</v>
      </c>
      <c r="J55" s="119">
        <f t="shared" si="159"/>
        <v>5841</v>
      </c>
      <c r="K55" s="119">
        <f t="shared" si="159"/>
        <v>8329.1659999999993</v>
      </c>
      <c r="L55" s="119">
        <f t="shared" si="159"/>
        <v>9143.1259360000004</v>
      </c>
      <c r="M55" s="119">
        <f t="shared" si="159"/>
        <v>10055.854277727998</v>
      </c>
      <c r="N55" s="119">
        <f t="shared" si="159"/>
        <v>11060.034851223072</v>
      </c>
      <c r="O55" s="119">
        <f t="shared" ref="O55" si="160">O53+O54</f>
        <v>12196.8673711966</v>
      </c>
      <c r="P55" s="79"/>
      <c r="Q55" s="79"/>
      <c r="R55" s="79"/>
      <c r="S55" s="79"/>
    </row>
    <row r="56" spans="1:19" x14ac:dyDescent="0.3">
      <c r="A56" t="s">
        <v>176</v>
      </c>
      <c r="B56" s="50">
        <f>SUM(Historicals!B78:B81)</f>
        <v>-28</v>
      </c>
      <c r="C56" s="50">
        <f>SUM(Historicals!C78:C81)</f>
        <v>-1200</v>
      </c>
      <c r="D56" s="50">
        <f>SUM(Historicals!D78:D81)</f>
        <v>-987</v>
      </c>
      <c r="E56" s="50">
        <f>SUM(Historicals!E78:E81)</f>
        <v>298</v>
      </c>
      <c r="F56" s="50">
        <f>SUM(Historicals!F78:F81)</f>
        <v>-269</v>
      </c>
      <c r="G56" s="50">
        <f>SUM(Historicals!G78:G81)</f>
        <v>-1059</v>
      </c>
      <c r="H56" s="50">
        <f>SUM(Historicals!H78:H81)</f>
        <v>-3971</v>
      </c>
      <c r="I56" s="50">
        <f>SUM(Historicals!I78:I81)</f>
        <v>-1505</v>
      </c>
      <c r="J56" s="50">
        <f>SUM(Historicals!J78:J81)</f>
        <v>512</v>
      </c>
      <c r="K56" s="99">
        <f t="shared" ref="K56:O56" si="161">J56*(1+K4)</f>
        <v>560.12800000000004</v>
      </c>
      <c r="L56" s="99">
        <f t="shared" si="161"/>
        <v>613.90028800000005</v>
      </c>
      <c r="M56" s="99">
        <f t="shared" si="161"/>
        <v>674.06251622400021</v>
      </c>
      <c r="N56" s="99">
        <f t="shared" si="161"/>
        <v>740.79470533017616</v>
      </c>
      <c r="O56" s="99">
        <f t="shared" si="161"/>
        <v>815.61497056852374</v>
      </c>
      <c r="P56" s="53"/>
      <c r="Q56" s="53"/>
      <c r="R56" s="53"/>
    </row>
    <row r="57" spans="1:19" x14ac:dyDescent="0.3">
      <c r="A57" t="s">
        <v>177</v>
      </c>
      <c r="B57" s="50">
        <f>Historicals!B82</f>
        <v>-147</v>
      </c>
      <c r="C57" s="50">
        <f>Historicals!C82</f>
        <v>166</v>
      </c>
      <c r="D57" s="50">
        <f>Historicals!D82</f>
        <v>-21</v>
      </c>
      <c r="E57" s="50">
        <f>Historicals!E82</f>
        <v>-22</v>
      </c>
      <c r="F57" s="50">
        <f>Historicals!F82</f>
        <v>5</v>
      </c>
      <c r="G57" s="50">
        <f>Historicals!G82</f>
        <v>31</v>
      </c>
      <c r="H57" s="50">
        <f>Historicals!H82</f>
        <v>171</v>
      </c>
      <c r="I57" s="50">
        <f>Historicals!I82</f>
        <v>-19</v>
      </c>
      <c r="J57" s="50">
        <f>Historicals!J82</f>
        <v>52</v>
      </c>
      <c r="K57" s="99">
        <f t="shared" ref="K57:O57" si="162">J57*(1+K4)</f>
        <v>56.888000000000005</v>
      </c>
      <c r="L57" s="99">
        <f t="shared" si="162"/>
        <v>62.34924800000001</v>
      </c>
      <c r="M57" s="99">
        <f t="shared" si="162"/>
        <v>68.459474304000025</v>
      </c>
      <c r="N57" s="99">
        <f t="shared" si="162"/>
        <v>75.236962260096021</v>
      </c>
      <c r="O57" s="99">
        <f t="shared" si="162"/>
        <v>82.835895448365704</v>
      </c>
    </row>
    <row r="58" spans="1:19" x14ac:dyDescent="0.3">
      <c r="A58" s="28" t="s">
        <v>178</v>
      </c>
      <c r="B58" s="119">
        <f>B56+B57</f>
        <v>-175</v>
      </c>
      <c r="C58" s="119">
        <f t="shared" ref="C58:O58" si="163">C56+C57</f>
        <v>-1034</v>
      </c>
      <c r="D58" s="119">
        <f t="shared" si="163"/>
        <v>-1008</v>
      </c>
      <c r="E58" s="119">
        <f t="shared" si="163"/>
        <v>276</v>
      </c>
      <c r="F58" s="119">
        <f t="shared" si="163"/>
        <v>-264</v>
      </c>
      <c r="G58" s="119">
        <f t="shared" si="163"/>
        <v>-1028</v>
      </c>
      <c r="H58" s="119">
        <f t="shared" si="163"/>
        <v>-3800</v>
      </c>
      <c r="I58" s="119">
        <f t="shared" si="163"/>
        <v>-1524</v>
      </c>
      <c r="J58" s="119">
        <f t="shared" si="163"/>
        <v>564</v>
      </c>
      <c r="K58" s="119">
        <f t="shared" si="163"/>
        <v>617.01600000000008</v>
      </c>
      <c r="L58" s="119">
        <f t="shared" si="163"/>
        <v>676.24953600000003</v>
      </c>
      <c r="M58" s="119">
        <f t="shared" si="163"/>
        <v>742.52199052800029</v>
      </c>
      <c r="N58" s="119">
        <f t="shared" si="163"/>
        <v>816.03166759027215</v>
      </c>
      <c r="O58" s="119">
        <f t="shared" si="163"/>
        <v>898.45086601688945</v>
      </c>
      <c r="P58" s="53"/>
      <c r="Q58" s="53"/>
      <c r="R58" s="53"/>
    </row>
    <row r="59" spans="1:19" x14ac:dyDescent="0.3">
      <c r="A59" t="s">
        <v>179</v>
      </c>
      <c r="B59" s="50">
        <f>Historicals!B89+Historicals!B88</f>
        <v>-2020</v>
      </c>
      <c r="C59" s="50">
        <f>Historicals!C89+Historicals!C88</f>
        <v>-2731</v>
      </c>
      <c r="D59" s="50">
        <f>Historicals!D89+Historicals!D88</f>
        <v>-2734</v>
      </c>
      <c r="E59" s="50">
        <f>Historicals!E89+Historicals!E88</f>
        <v>-3521</v>
      </c>
      <c r="F59" s="50">
        <f>Historicals!F89+Historicals!F88</f>
        <v>-3586</v>
      </c>
      <c r="G59" s="50">
        <f>Historicals!G89+Historicals!G88</f>
        <v>-2182</v>
      </c>
      <c r="H59" s="50">
        <f>Historicals!H89+Historicals!H88</f>
        <v>564</v>
      </c>
      <c r="I59" s="50">
        <f>Historicals!I89+Historicals!I88</f>
        <v>-2863</v>
      </c>
      <c r="J59" s="50">
        <f>Historicals!J89+Historicals!J88</f>
        <v>-4829</v>
      </c>
      <c r="K59" s="99">
        <f t="shared" ref="K59" si="164">J59*(1+K4)</f>
        <v>-5282.9260000000004</v>
      </c>
      <c r="L59" s="99">
        <f t="shared" ref="L59" si="165">K59*(1+L4)</f>
        <v>-5790.0868960000007</v>
      </c>
      <c r="M59" s="99">
        <f t="shared" ref="M59" si="166">L59*(1+M4)</f>
        <v>-6357.5154118080027</v>
      </c>
      <c r="N59" s="99">
        <f t="shared" ref="N59" si="167">M59*(1+N4)</f>
        <v>-6986.9094375769946</v>
      </c>
      <c r="O59" s="99">
        <f t="shared" ref="O59" si="168">N59*(1+O4)</f>
        <v>-7692.5872907722696</v>
      </c>
    </row>
    <row r="60" spans="1:19" x14ac:dyDescent="0.3">
      <c r="A60" s="57" t="s">
        <v>128</v>
      </c>
      <c r="B60" s="48" t="str">
        <f>IFERROR(B59/A59-1,"nm")</f>
        <v>nm</v>
      </c>
      <c r="C60" s="48">
        <f>IFERROR(C59/B59-1,"nm")</f>
        <v>0.35198019801980207</v>
      </c>
      <c r="D60" s="48">
        <f t="shared" ref="D60:J60" si="169">IFERROR(D59/C59-1,"nm")</f>
        <v>1.0984987184181616E-3</v>
      </c>
      <c r="E60" s="48">
        <f t="shared" si="169"/>
        <v>0.28785662033650339</v>
      </c>
      <c r="F60" s="48">
        <f t="shared" si="169"/>
        <v>1.8460664583924924E-2</v>
      </c>
      <c r="G60" s="48">
        <f t="shared" si="169"/>
        <v>-0.39152258784160621</v>
      </c>
      <c r="H60" s="48">
        <f t="shared" si="169"/>
        <v>-1.2584784601283228</v>
      </c>
      <c r="I60" s="48">
        <f t="shared" si="169"/>
        <v>-6.0762411347517729</v>
      </c>
      <c r="J60" s="48">
        <f t="shared" si="169"/>
        <v>0.68669228082431011</v>
      </c>
      <c r="K60" s="48">
        <f t="shared" ref="K60" si="170">IFERROR(K59/J59-1,"nm")</f>
        <v>9.4000000000000083E-2</v>
      </c>
      <c r="L60" s="48">
        <f t="shared" ref="L60" si="171">IFERROR(L59/K59-1,"nm")</f>
        <v>9.6000000000000085E-2</v>
      </c>
      <c r="M60" s="48">
        <f t="shared" ref="M60" si="172">IFERROR(M59/L59-1,"nm")</f>
        <v>9.8000000000000309E-2</v>
      </c>
      <c r="N60" s="48">
        <f t="shared" ref="N60" si="173">IFERROR(N59/M59-1,"nm")</f>
        <v>9.8999999999999977E-2</v>
      </c>
      <c r="O60" s="48">
        <f t="shared" ref="O60" si="174">IFERROR(O59/N59-1,"nm")</f>
        <v>0.10099999999999976</v>
      </c>
    </row>
    <row r="61" spans="1:19" x14ac:dyDescent="0.3">
      <c r="A61" t="s">
        <v>180</v>
      </c>
      <c r="B61" s="50">
        <f>Historicals!B90</f>
        <v>-899</v>
      </c>
      <c r="C61" s="50">
        <f>Historicals!C90</f>
        <v>-1022</v>
      </c>
      <c r="D61" s="50">
        <f>Historicals!D90</f>
        <v>-1133</v>
      </c>
      <c r="E61" s="50">
        <f>Historicals!E90</f>
        <v>-1243</v>
      </c>
      <c r="F61" s="50">
        <f>Historicals!F90</f>
        <v>-1332</v>
      </c>
      <c r="G61" s="50">
        <f>Historicals!G90</f>
        <v>-1452</v>
      </c>
      <c r="H61" s="50">
        <f>Historicals!H90</f>
        <v>-1638</v>
      </c>
      <c r="I61" s="50">
        <f>Historicals!I90</f>
        <v>-1837</v>
      </c>
      <c r="J61" s="50">
        <f>Historicals!J90</f>
        <v>-2012</v>
      </c>
      <c r="K61" s="99">
        <f t="shared" ref="K61" si="175">J61*(1+K60)</f>
        <v>-2201.1280000000002</v>
      </c>
      <c r="L61" s="99">
        <f t="shared" ref="L61" si="176">K61*(1+L60)</f>
        <v>-2412.4362880000003</v>
      </c>
      <c r="M61" s="99">
        <f t="shared" ref="M61" si="177">L61*(1+M60)</f>
        <v>-2648.8550442240012</v>
      </c>
      <c r="N61" s="99">
        <f t="shared" ref="N61" si="178">M61*(1+N60)</f>
        <v>-2911.0916936021772</v>
      </c>
      <c r="O61" s="99">
        <f t="shared" ref="O61" si="179">N61*(1+O60)</f>
        <v>-3205.1119546559962</v>
      </c>
    </row>
    <row r="62" spans="1:19" x14ac:dyDescent="0.3">
      <c r="A62" t="s">
        <v>181</v>
      </c>
      <c r="B62" s="50">
        <f>Historicals!B87+Historicals!B86+Historicals!B85</f>
        <v>-70</v>
      </c>
      <c r="C62" s="50">
        <f>Historicals!C87+Historicals!C86+Historicals!C85</f>
        <v>808</v>
      </c>
      <c r="D62" s="50">
        <f>Historicals!D87+Historicals!D86+Historicals!D85</f>
        <v>1765</v>
      </c>
      <c r="E62" s="50">
        <f>Historicals!E87+Historicals!E86+Historicals!E85</f>
        <v>7</v>
      </c>
      <c r="F62" s="50">
        <f>Historicals!F87+Historicals!F86+Historicals!F85</f>
        <v>-325</v>
      </c>
      <c r="G62" s="50">
        <f>Historicals!G87+Historicals!G86+Historicals!G85</f>
        <v>6183</v>
      </c>
      <c r="H62" s="50">
        <f>Historicals!H87+Historicals!H86+Historicals!H85</f>
        <v>-249</v>
      </c>
      <c r="I62" s="50">
        <f>Historicals!I87+Historicals!I86+Historicals!I85</f>
        <v>15</v>
      </c>
      <c r="J62" s="50">
        <f>Historicals!J87+Historicals!J86+Historicals!J85</f>
        <v>-504</v>
      </c>
      <c r="K62" s="120">
        <f t="shared" ref="K62" si="180">J62*(1+K60)</f>
        <v>-551.37600000000009</v>
      </c>
      <c r="L62" s="120">
        <f t="shared" ref="L62" si="181">K62*(1+L60)</f>
        <v>-604.30809600000009</v>
      </c>
      <c r="M62" s="120">
        <f t="shared" ref="M62" si="182">L62*(1+M60)</f>
        <v>-663.53028940800027</v>
      </c>
      <c r="N62" s="120">
        <f t="shared" ref="N62" si="183">M62*(1+N60)</f>
        <v>-729.21978805939227</v>
      </c>
      <c r="O62" s="120">
        <f t="shared" ref="O62" si="184">N62*(1+O60)</f>
        <v>-802.87098665339067</v>
      </c>
    </row>
    <row r="63" spans="1:19" x14ac:dyDescent="0.3">
      <c r="A63" t="s">
        <v>182</v>
      </c>
      <c r="B63" s="50">
        <f>Historicals!B91</f>
        <v>199</v>
      </c>
      <c r="C63" s="50">
        <f>Historicals!C91</f>
        <v>274</v>
      </c>
      <c r="D63" s="50">
        <f>Historicals!D91</f>
        <v>-46</v>
      </c>
      <c r="E63" s="50">
        <f>Historicals!E91</f>
        <v>-78</v>
      </c>
      <c r="F63" s="50">
        <f>Historicals!F91</f>
        <v>-50</v>
      </c>
      <c r="G63" s="50">
        <f>Historicals!G91</f>
        <v>-58</v>
      </c>
      <c r="H63" s="50">
        <f>Historicals!H91</f>
        <v>-136</v>
      </c>
      <c r="I63" s="50">
        <f>Historicals!I91</f>
        <v>-151</v>
      </c>
      <c r="J63" s="50">
        <f>Historicals!J91</f>
        <v>-102</v>
      </c>
      <c r="K63" s="99">
        <f t="shared" ref="K63" si="185">J63*(1+K60)</f>
        <v>-111.58800000000001</v>
      </c>
      <c r="L63" s="99">
        <f t="shared" ref="L63" si="186">K63*(1+L60)</f>
        <v>-122.30044800000002</v>
      </c>
      <c r="M63" s="99">
        <f t="shared" ref="M63" si="187">L63*(1+M60)</f>
        <v>-134.28589190400007</v>
      </c>
      <c r="N63" s="99">
        <f t="shared" ref="N63" si="188">M63*(1+N60)</f>
        <v>-147.58019520249607</v>
      </c>
      <c r="O63" s="99">
        <f t="shared" ref="O63" si="189">N63*(1+O60)</f>
        <v>-162.48579491794814</v>
      </c>
    </row>
    <row r="64" spans="1:19" x14ac:dyDescent="0.3">
      <c r="A64" s="28" t="s">
        <v>183</v>
      </c>
      <c r="B64" s="119">
        <f>B59+B61+B62+B63</f>
        <v>-2790</v>
      </c>
      <c r="C64" s="119">
        <f t="shared" ref="C64:O64" si="190">C59+C61+C62+C63</f>
        <v>-2671</v>
      </c>
      <c r="D64" s="119">
        <f t="shared" si="190"/>
        <v>-2148</v>
      </c>
      <c r="E64" s="119">
        <f t="shared" si="190"/>
        <v>-4835</v>
      </c>
      <c r="F64" s="119">
        <f t="shared" si="190"/>
        <v>-5293</v>
      </c>
      <c r="G64" s="119">
        <f t="shared" si="190"/>
        <v>2491</v>
      </c>
      <c r="H64" s="119">
        <f t="shared" si="190"/>
        <v>-1459</v>
      </c>
      <c r="I64" s="119">
        <f t="shared" si="190"/>
        <v>-4836</v>
      </c>
      <c r="J64" s="119">
        <f t="shared" si="190"/>
        <v>-7447</v>
      </c>
      <c r="K64" s="119">
        <f t="shared" si="190"/>
        <v>-8147.018</v>
      </c>
      <c r="L64" s="119">
        <f t="shared" si="190"/>
        <v>-8929.1317280000021</v>
      </c>
      <c r="M64" s="119">
        <f t="shared" si="190"/>
        <v>-9804.1866373440043</v>
      </c>
      <c r="N64" s="119">
        <f t="shared" si="190"/>
        <v>-10774.801114441059</v>
      </c>
      <c r="O64" s="119">
        <f t="shared" si="190"/>
        <v>-11863.056026999604</v>
      </c>
    </row>
    <row r="65" spans="1:15" x14ac:dyDescent="0.3">
      <c r="A65" t="s">
        <v>184</v>
      </c>
      <c r="B65" s="50">
        <f>Historicals!B93</f>
        <v>-83</v>
      </c>
      <c r="C65" s="50">
        <f>Historicals!C93</f>
        <v>-105</v>
      </c>
      <c r="D65" s="50">
        <f>Historicals!D93</f>
        <v>-20</v>
      </c>
      <c r="E65" s="50">
        <f>Historicals!E93</f>
        <v>45</v>
      </c>
      <c r="F65" s="50">
        <f>Historicals!F93</f>
        <v>-129</v>
      </c>
      <c r="G65" s="50">
        <f>Historicals!G93</f>
        <v>-66</v>
      </c>
      <c r="H65" s="50">
        <f>Historicals!H93</f>
        <v>143</v>
      </c>
      <c r="I65" s="50">
        <f>Historicals!I93</f>
        <v>-143</v>
      </c>
      <c r="J65" s="50">
        <f>Historicals!J93</f>
        <v>-91</v>
      </c>
      <c r="K65" s="99">
        <f t="shared" ref="K65" si="191">J65*(1+K4)</f>
        <v>-99.554000000000002</v>
      </c>
      <c r="L65" s="99">
        <f t="shared" ref="L65" si="192">K65*(1+L4)</f>
        <v>-109.11118400000001</v>
      </c>
      <c r="M65" s="99">
        <f t="shared" ref="M65" si="193">L65*(1+M4)</f>
        <v>-119.80408003200004</v>
      </c>
      <c r="N65" s="99">
        <f t="shared" ref="N65" si="194">M65*(1+N4)</f>
        <v>-131.66468395516804</v>
      </c>
      <c r="O65" s="99">
        <f t="shared" ref="O65" si="195">N65*(1+O4)</f>
        <v>-144.96281703463998</v>
      </c>
    </row>
    <row r="66" spans="1:15" x14ac:dyDescent="0.3">
      <c r="A66" s="28" t="s">
        <v>185</v>
      </c>
      <c r="B66" s="119">
        <f>B55+B58+B64+B65</f>
        <v>1632</v>
      </c>
      <c r="C66" s="119">
        <f t="shared" ref="C66:O66" si="196">C55+C58+C64+C65</f>
        <v>-714</v>
      </c>
      <c r="D66" s="119">
        <f t="shared" si="196"/>
        <v>670</v>
      </c>
      <c r="E66" s="119">
        <f t="shared" si="196"/>
        <v>441</v>
      </c>
      <c r="F66" s="119">
        <f t="shared" si="196"/>
        <v>217</v>
      </c>
      <c r="G66" s="119">
        <f t="shared" si="196"/>
        <v>3882</v>
      </c>
      <c r="H66" s="119">
        <f t="shared" si="196"/>
        <v>1541</v>
      </c>
      <c r="I66" s="119">
        <f t="shared" si="196"/>
        <v>-1315</v>
      </c>
      <c r="J66" s="119">
        <f t="shared" si="196"/>
        <v>-1133</v>
      </c>
      <c r="K66" s="119">
        <f t="shared" si="196"/>
        <v>699.60999999999888</v>
      </c>
      <c r="L66" s="119">
        <f t="shared" si="196"/>
        <v>781.13255999999762</v>
      </c>
      <c r="M66" s="119">
        <f t="shared" si="196"/>
        <v>874.38555087999475</v>
      </c>
      <c r="N66" s="119">
        <f t="shared" si="196"/>
        <v>969.60072041711703</v>
      </c>
      <c r="O66" s="119">
        <f t="shared" si="196"/>
        <v>1087.2993931792466</v>
      </c>
    </row>
    <row r="67" spans="1:15" x14ac:dyDescent="0.3">
      <c r="A67" t="s">
        <v>186</v>
      </c>
      <c r="B67" s="50">
        <f>Historicals!B95</f>
        <v>2220</v>
      </c>
      <c r="C67" s="50">
        <f>Historicals!C95</f>
        <v>3852</v>
      </c>
      <c r="D67" s="50">
        <f>Historicals!D95</f>
        <v>3138</v>
      </c>
      <c r="E67" s="50">
        <f>Historicals!E95</f>
        <v>3808</v>
      </c>
      <c r="F67" s="50">
        <f>Historicals!F95</f>
        <v>4249</v>
      </c>
      <c r="G67" s="50">
        <f>Historicals!G95</f>
        <v>4466</v>
      </c>
      <c r="H67" s="50">
        <f>Historicals!H95</f>
        <v>8348</v>
      </c>
      <c r="I67" s="50">
        <f>Historicals!I95</f>
        <v>9889</v>
      </c>
      <c r="J67" s="50">
        <f>Historicals!J95</f>
        <v>8574</v>
      </c>
      <c r="K67" s="99">
        <f>J68</f>
        <v>7441</v>
      </c>
      <c r="L67" s="99">
        <f t="shared" ref="L67:O67" si="197">K68</f>
        <v>8140.6099999999988</v>
      </c>
      <c r="M67" s="99">
        <f t="shared" si="197"/>
        <v>8921.742559999997</v>
      </c>
      <c r="N67" s="99">
        <f t="shared" si="197"/>
        <v>9796.1281108799922</v>
      </c>
      <c r="O67" s="99">
        <f t="shared" si="197"/>
        <v>10765.728831297109</v>
      </c>
    </row>
    <row r="68" spans="1:15" ht="15" thickBot="1" x14ac:dyDescent="0.35">
      <c r="A68" s="6" t="s">
        <v>187</v>
      </c>
      <c r="B68" s="66">
        <f>B66+B67</f>
        <v>3852</v>
      </c>
      <c r="C68" s="66">
        <f t="shared" ref="C68:K68" si="198">C66+C67</f>
        <v>3138</v>
      </c>
      <c r="D68" s="66">
        <f t="shared" si="198"/>
        <v>3808</v>
      </c>
      <c r="E68" s="66">
        <f t="shared" si="198"/>
        <v>4249</v>
      </c>
      <c r="F68" s="66">
        <f t="shared" si="198"/>
        <v>4466</v>
      </c>
      <c r="G68" s="66">
        <f t="shared" si="198"/>
        <v>8348</v>
      </c>
      <c r="H68" s="66">
        <f t="shared" si="198"/>
        <v>9889</v>
      </c>
      <c r="I68" s="66">
        <f t="shared" si="198"/>
        <v>8574</v>
      </c>
      <c r="J68" s="66">
        <f t="shared" si="198"/>
        <v>7441</v>
      </c>
      <c r="K68" s="66">
        <f t="shared" si="198"/>
        <v>8140.6099999999988</v>
      </c>
      <c r="L68" s="66">
        <f t="shared" ref="L68:N68" si="199">L66+L67</f>
        <v>8921.742559999997</v>
      </c>
      <c r="M68" s="66">
        <f t="shared" si="199"/>
        <v>9796.1281108799922</v>
      </c>
      <c r="N68" s="66">
        <f t="shared" si="199"/>
        <v>10765.728831297109</v>
      </c>
      <c r="O68" s="66">
        <f t="shared" ref="O68" si="200">O66+O67</f>
        <v>11853.028224476355</v>
      </c>
    </row>
    <row r="69" spans="1:15" ht="15" thickTop="1" x14ac:dyDescent="0.3">
      <c r="A69" s="67" t="s">
        <v>167</v>
      </c>
      <c r="B69" s="99">
        <f>B68-B21</f>
        <v>0</v>
      </c>
      <c r="C69" s="99">
        <f t="shared" ref="C69:O69" si="201">C68-C21</f>
        <v>0</v>
      </c>
      <c r="D69" s="99">
        <f t="shared" si="201"/>
        <v>0</v>
      </c>
      <c r="E69" s="99">
        <f t="shared" si="201"/>
        <v>0</v>
      </c>
      <c r="F69" s="99">
        <f t="shared" si="201"/>
        <v>0</v>
      </c>
      <c r="G69" s="99">
        <f t="shared" si="201"/>
        <v>0</v>
      </c>
      <c r="H69" s="99">
        <f t="shared" si="201"/>
        <v>0</v>
      </c>
      <c r="I69" s="99">
        <f t="shared" si="201"/>
        <v>0</v>
      </c>
      <c r="J69" s="99">
        <f t="shared" si="201"/>
        <v>0</v>
      </c>
      <c r="K69" s="99">
        <f t="shared" si="201"/>
        <v>0.15599999999813008</v>
      </c>
      <c r="L69" s="99">
        <f t="shared" si="201"/>
        <v>-0.19502400000419584</v>
      </c>
      <c r="M69" s="99">
        <f t="shared" si="201"/>
        <v>-0.15935635201276455</v>
      </c>
      <c r="N69" s="99">
        <f t="shared" si="201"/>
        <v>-0.39109519086377986</v>
      </c>
      <c r="O69" s="99">
        <f t="shared" si="201"/>
        <v>-0.46981458690061118</v>
      </c>
    </row>
    <row r="70" spans="1:15" x14ac:dyDescent="0.3">
      <c r="A70" s="68" t="s">
        <v>188</v>
      </c>
      <c r="B70" s="52">
        <f>B22-(B21+Historicals!B26)</f>
        <v>-4738</v>
      </c>
      <c r="C70" s="52">
        <f>C22-(C21+Historicals!C26)</f>
        <v>-3403</v>
      </c>
      <c r="D70" s="52">
        <f>D22-(D21+Historicals!D26)</f>
        <v>-2702</v>
      </c>
      <c r="E70" s="52">
        <f>E22-(E21+Historicals!E26)</f>
        <v>-1771</v>
      </c>
      <c r="F70" s="52">
        <f>F22-(F21+Historicals!F26)</f>
        <v>-1193</v>
      </c>
      <c r="G70" s="52">
        <f>G22-(G21+Historicals!G26)</f>
        <v>622</v>
      </c>
      <c r="H70" s="52">
        <f>H22-(H21+Historicals!H26)</f>
        <v>-4063</v>
      </c>
      <c r="I70" s="52">
        <f>I22-(I21+Historicals!I26)</f>
        <v>-3577</v>
      </c>
      <c r="J70" s="52">
        <f>J22-(J21+Historicals!J26)</f>
        <v>-1748</v>
      </c>
      <c r="K70" s="52">
        <f>K22-(K21+Historicals!K26)</f>
        <v>1625.6840000000002</v>
      </c>
      <c r="L70" s="52">
        <f>L22-(L21+Historicals!L26)</f>
        <v>-1140.2503359999992</v>
      </c>
      <c r="M70" s="52">
        <f>M22-(M21+Historicals!M26)</f>
        <v>1956.3611310720007</v>
      </c>
      <c r="N70" s="52">
        <f>N22-(N21+Historicals!N26)</f>
        <v>2150.0408830481301</v>
      </c>
      <c r="O70" s="52">
        <f>O22-(O21+Historicals!O26)</f>
        <v>2367.1950122359904</v>
      </c>
    </row>
    <row r="71" spans="1:15" x14ac:dyDescent="0.3">
      <c r="A71" s="68"/>
      <c r="B71" s="52"/>
      <c r="C71" s="52"/>
      <c r="D71" s="52"/>
      <c r="E71" s="52"/>
      <c r="F71" s="52"/>
      <c r="G71" s="52"/>
      <c r="H71" s="52"/>
      <c r="I71" s="52"/>
    </row>
    <row r="72" spans="1:15" x14ac:dyDescent="0.3">
      <c r="A72" s="68"/>
      <c r="B72" s="52"/>
      <c r="C72" s="52"/>
      <c r="D72" s="52"/>
      <c r="E72" s="52"/>
      <c r="F72" s="52"/>
      <c r="G72" s="52"/>
      <c r="H72" s="52"/>
      <c r="I72" s="52"/>
    </row>
    <row r="73" spans="1:15" x14ac:dyDescent="0.3">
      <c r="A73" s="68"/>
      <c r="B73" s="52"/>
      <c r="C73" s="52"/>
      <c r="D73" s="52"/>
      <c r="E73" s="52"/>
      <c r="F73" s="52"/>
      <c r="G73" s="52"/>
      <c r="H73" s="52"/>
      <c r="I73" s="52"/>
    </row>
    <row r="75" spans="1:15" ht="18" x14ac:dyDescent="0.3">
      <c r="A75" s="82" t="s">
        <v>199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</row>
    <row r="76" spans="1:15" ht="15.6" x14ac:dyDescent="0.3">
      <c r="B76" s="116">
        <v>2015</v>
      </c>
      <c r="C76" s="116">
        <v>2016</v>
      </c>
      <c r="D76" s="116">
        <v>2017</v>
      </c>
      <c r="E76" s="116">
        <v>2018</v>
      </c>
      <c r="F76" s="116">
        <v>2019</v>
      </c>
      <c r="G76" s="116">
        <v>2020</v>
      </c>
      <c r="H76" s="116">
        <v>2021</v>
      </c>
      <c r="I76" s="116">
        <v>2022</v>
      </c>
      <c r="J76" s="116">
        <v>2023</v>
      </c>
    </row>
    <row r="77" spans="1:15" x14ac:dyDescent="0.3">
      <c r="A77" t="s">
        <v>210</v>
      </c>
      <c r="B77" s="47">
        <f>Historicals!B25+Historicals!B26</f>
        <v>5924</v>
      </c>
      <c r="C77" s="47">
        <f>Historicals!C25+Historicals!C26</f>
        <v>5457</v>
      </c>
      <c r="D77" s="47">
        <f>Historicals!D25+Historicals!D26</f>
        <v>6179</v>
      </c>
      <c r="E77" s="47">
        <f>Historicals!E25+Historicals!E26</f>
        <v>5245</v>
      </c>
      <c r="F77" s="47">
        <f>Historicals!F25+Historicals!F26</f>
        <v>4663</v>
      </c>
      <c r="G77" s="47">
        <f>Historicals!G25+Historicals!G26</f>
        <v>8787</v>
      </c>
      <c r="H77" s="47">
        <f>Historicals!H25+Historicals!H26</f>
        <v>13476</v>
      </c>
      <c r="I77" s="47">
        <f>Historicals!I25+Historicals!I26</f>
        <v>12997</v>
      </c>
      <c r="J77" s="47">
        <f>Historicals!J25+Historicals!J26</f>
        <v>10675</v>
      </c>
      <c r="K77" s="9">
        <f t="shared" ref="K77:N77" si="202">K3/K78</f>
        <v>11678.449999999999</v>
      </c>
      <c r="L77" s="9">
        <f t="shared" si="202"/>
        <v>12799.581200000001</v>
      </c>
      <c r="M77" s="9">
        <f t="shared" si="202"/>
        <v>14053.940157600004</v>
      </c>
      <c r="N77" s="9">
        <f t="shared" si="202"/>
        <v>15445.280233202406</v>
      </c>
      <c r="O77" s="9"/>
    </row>
    <row r="78" spans="1:15" x14ac:dyDescent="0.3">
      <c r="A78" t="s">
        <v>201</v>
      </c>
      <c r="B78" s="93">
        <f>B3/B77</f>
        <v>5.1655975692099929</v>
      </c>
      <c r="C78" s="93">
        <f t="shared" ref="C78:J78" si="203">C3/C77</f>
        <v>5.9329301814183619</v>
      </c>
      <c r="D78" s="93">
        <f t="shared" si="203"/>
        <v>5.5591519663375948</v>
      </c>
      <c r="E78" s="93">
        <f t="shared" si="203"/>
        <v>6.9393708293612963</v>
      </c>
      <c r="F78" s="93">
        <f t="shared" si="203"/>
        <v>8.3888054900278792</v>
      </c>
      <c r="G78" s="93">
        <f t="shared" si="203"/>
        <v>4.2566291111869807</v>
      </c>
      <c r="H78" s="93">
        <f t="shared" si="203"/>
        <v>3.3049866429207482</v>
      </c>
      <c r="I78" s="93">
        <f t="shared" si="203"/>
        <v>3.5939062860660154</v>
      </c>
      <c r="J78" s="93">
        <f t="shared" si="203"/>
        <v>4.7978454332552696</v>
      </c>
      <c r="K78" s="93">
        <f t="shared" ref="K78:N78" si="204">J78</f>
        <v>4.7978454332552696</v>
      </c>
      <c r="L78" s="93">
        <f t="shared" si="204"/>
        <v>4.7978454332552696</v>
      </c>
      <c r="M78" s="93">
        <f t="shared" si="204"/>
        <v>4.7978454332552696</v>
      </c>
      <c r="N78" s="93">
        <f t="shared" si="204"/>
        <v>4.7978454332552696</v>
      </c>
      <c r="O78" s="93"/>
    </row>
    <row r="79" spans="1:15" x14ac:dyDescent="0.3">
      <c r="A79" t="s">
        <v>200</v>
      </c>
      <c r="B79" s="47">
        <f>(Historicals!B39+Historicals!B40+Historicals!B42+Historicals!B46+Historicals!B47)+Historicals!B58-B77</f>
        <v>8043</v>
      </c>
      <c r="C79" s="47">
        <f>(Historicals!C39+Historicals!C40+Historicals!C42+Historicals!C46+Historicals!C47)+Historicals!C58-C77</f>
        <v>8856</v>
      </c>
      <c r="D79" s="47">
        <f>(Historicals!D39+Historicals!D40+Historicals!D42+Historicals!D46+Historicals!D47)+Historicals!D58-D77</f>
        <v>10030</v>
      </c>
      <c r="E79" s="47">
        <f>(Historicals!E39+Historicals!E40+Historicals!E42+Historicals!E46+Historicals!E47)+Historicals!E58-E77</f>
        <v>8377</v>
      </c>
      <c r="F79" s="47">
        <f>(Historicals!F39+Historicals!F40+Historicals!F42+Historicals!F46+Historicals!F47)+Historicals!F58-F77</f>
        <v>7856</v>
      </c>
      <c r="G79" s="47">
        <f>(Historicals!G39+Historicals!G40+Historicals!G42+Historicals!G46+Historicals!G47)+Historicals!G58-G77</f>
        <v>12283</v>
      </c>
      <c r="H79" s="47">
        <f>(Historicals!H39+Historicals!H40+Historicals!H42+Historicals!H46+Historicals!H47)+Historicals!H58-H77</f>
        <v>12104</v>
      </c>
      <c r="I79" s="47">
        <f>(Historicals!I39+Historicals!I40+Historicals!I42+Historicals!I46+Historicals!I47)+Historicals!I58-I77</f>
        <v>14911</v>
      </c>
      <c r="J79" s="47">
        <f>(Historicals!J39+Historicals!J40+Historicals!J42+Historicals!J46+Historicals!J47)+Historicals!J58-J77</f>
        <v>15473</v>
      </c>
      <c r="K79" s="47"/>
    </row>
    <row r="80" spans="1:15" x14ac:dyDescent="0.3">
      <c r="A80" t="s">
        <v>202</v>
      </c>
      <c r="B80" s="97">
        <f>B77+B79</f>
        <v>13967</v>
      </c>
      <c r="C80" s="97">
        <f t="shared" ref="C80:H80" si="205">C77+C79</f>
        <v>14313</v>
      </c>
      <c r="D80" s="97">
        <f t="shared" si="205"/>
        <v>16209</v>
      </c>
      <c r="E80" s="97">
        <f t="shared" si="205"/>
        <v>13622</v>
      </c>
      <c r="F80" s="97">
        <f t="shared" si="205"/>
        <v>12519</v>
      </c>
      <c r="G80" s="97">
        <f t="shared" si="205"/>
        <v>21070</v>
      </c>
      <c r="H80" s="97">
        <f t="shared" si="205"/>
        <v>25580</v>
      </c>
      <c r="I80" s="97">
        <f>I77+I79</f>
        <v>27908</v>
      </c>
      <c r="J80" s="97">
        <f>J77+J79</f>
        <v>26148</v>
      </c>
    </row>
    <row r="82" spans="1:15" x14ac:dyDescent="0.3">
      <c r="A82" t="s">
        <v>206</v>
      </c>
      <c r="B82" s="98">
        <f>B84+B83</f>
        <v>13967</v>
      </c>
      <c r="C82" s="98">
        <f t="shared" ref="C82:J82" si="206">C84+C83</f>
        <v>14313</v>
      </c>
      <c r="D82" s="98">
        <f t="shared" si="206"/>
        <v>16209</v>
      </c>
      <c r="E82" s="98">
        <f t="shared" si="206"/>
        <v>13622</v>
      </c>
      <c r="F82" s="98">
        <f t="shared" si="206"/>
        <v>12519</v>
      </c>
      <c r="G82" s="98">
        <f t="shared" si="206"/>
        <v>21070</v>
      </c>
      <c r="H82" s="98">
        <f t="shared" si="206"/>
        <v>25580</v>
      </c>
      <c r="I82" s="98">
        <f t="shared" si="206"/>
        <v>27908</v>
      </c>
      <c r="J82" s="98">
        <f t="shared" si="206"/>
        <v>26148</v>
      </c>
    </row>
    <row r="83" spans="1:15" x14ac:dyDescent="0.3">
      <c r="A83" t="s">
        <v>162</v>
      </c>
      <c r="B83" s="1">
        <f>Historicals!B58</f>
        <v>12707</v>
      </c>
      <c r="C83" s="1">
        <f>Historicals!C58</f>
        <v>12258</v>
      </c>
      <c r="D83" s="1">
        <f>Historicals!D58</f>
        <v>12407</v>
      </c>
      <c r="E83" s="1">
        <f>Historicals!E58</f>
        <v>9812</v>
      </c>
      <c r="F83" s="1">
        <f>Historicals!F58</f>
        <v>9040</v>
      </c>
      <c r="G83" s="1">
        <f>Historicals!G58</f>
        <v>8055</v>
      </c>
      <c r="H83" s="1">
        <f>Historicals!H58</f>
        <v>12767</v>
      </c>
      <c r="I83" s="1">
        <f>Historicals!I58</f>
        <v>15281</v>
      </c>
      <c r="J83" s="1">
        <f>Historicals!J58</f>
        <v>14004</v>
      </c>
    </row>
    <row r="84" spans="1:15" x14ac:dyDescent="0.3">
      <c r="A84" t="s">
        <v>203</v>
      </c>
      <c r="B84" s="1">
        <f>B86+B85</f>
        <v>1260</v>
      </c>
      <c r="C84" s="1">
        <f t="shared" ref="C84:J84" si="207">C86+C85</f>
        <v>2055</v>
      </c>
      <c r="D84" s="1">
        <f t="shared" si="207"/>
        <v>3802</v>
      </c>
      <c r="E84" s="1">
        <f t="shared" si="207"/>
        <v>3810</v>
      </c>
      <c r="F84" s="1">
        <f t="shared" si="207"/>
        <v>3479</v>
      </c>
      <c r="G84" s="1">
        <f t="shared" si="207"/>
        <v>13015</v>
      </c>
      <c r="H84" s="1">
        <f t="shared" si="207"/>
        <v>12813</v>
      </c>
      <c r="I84" s="1">
        <f t="shared" si="207"/>
        <v>12627</v>
      </c>
      <c r="J84" s="1">
        <f t="shared" si="207"/>
        <v>12144</v>
      </c>
    </row>
    <row r="85" spans="1:15" x14ac:dyDescent="0.3">
      <c r="A85" t="s">
        <v>204</v>
      </c>
      <c r="B85">
        <f>Historicals!B39+Historicals!B46</f>
        <v>1186</v>
      </c>
      <c r="C85">
        <f>Historicals!C39+Historicals!C46</f>
        <v>2054</v>
      </c>
      <c r="D85">
        <f>Historicals!D39+Historicals!D46</f>
        <v>3477</v>
      </c>
      <c r="E85">
        <f>Historicals!E39+Historicals!E46</f>
        <v>3474</v>
      </c>
      <c r="F85">
        <f>Historicals!F39+Historicals!F46</f>
        <v>3470</v>
      </c>
      <c r="G85">
        <f>Historicals!G39+Historicals!G46</f>
        <v>9409</v>
      </c>
      <c r="H85">
        <f>Historicals!H39+Historicals!H46</f>
        <v>9413</v>
      </c>
      <c r="I85">
        <f>Historicals!I39+Historicals!I46</f>
        <v>9420</v>
      </c>
      <c r="J85">
        <f>Historicals!J39+Historicals!J46</f>
        <v>8927</v>
      </c>
    </row>
    <row r="86" spans="1:15" x14ac:dyDescent="0.3">
      <c r="A86" t="s">
        <v>205</v>
      </c>
      <c r="B86">
        <f>Historicals!B42+Historicals!B47+Historicals!B40</f>
        <v>74</v>
      </c>
      <c r="C86">
        <f>Historicals!C42+Historicals!C47+Historicals!C40</f>
        <v>1</v>
      </c>
      <c r="D86">
        <f>Historicals!D42+Historicals!D47+Historicals!D40</f>
        <v>325</v>
      </c>
      <c r="E86">
        <f>Historicals!E42+Historicals!E47+Historicals!E40</f>
        <v>336</v>
      </c>
      <c r="F86">
        <f>Historicals!F42+Historicals!F47+Historicals!F40</f>
        <v>9</v>
      </c>
      <c r="G86">
        <f>Historicals!G42+Historicals!G47+Historicals!G40</f>
        <v>3606</v>
      </c>
      <c r="H86">
        <f>Historicals!H42+Historicals!H47+Historicals!H40</f>
        <v>3400</v>
      </c>
      <c r="I86">
        <f>Historicals!I42+Historicals!I47+Historicals!I40</f>
        <v>3207</v>
      </c>
      <c r="J86">
        <f>Historicals!J42+Historicals!J47+Historicals!J40</f>
        <v>3217</v>
      </c>
    </row>
    <row r="88" spans="1:15" x14ac:dyDescent="0.3">
      <c r="A88" t="s">
        <v>209</v>
      </c>
      <c r="B88" s="53">
        <f>(B77-5142)</f>
        <v>782</v>
      </c>
      <c r="C88" s="53">
        <f>(C77-B77)</f>
        <v>-467</v>
      </c>
      <c r="D88" s="53">
        <f t="shared" ref="D88:J88" si="208">(D77-C77)</f>
        <v>722</v>
      </c>
      <c r="E88" s="53">
        <f t="shared" si="208"/>
        <v>-934</v>
      </c>
      <c r="F88" s="53">
        <f t="shared" si="208"/>
        <v>-582</v>
      </c>
      <c r="G88" s="53">
        <f t="shared" si="208"/>
        <v>4124</v>
      </c>
      <c r="H88" s="53">
        <f t="shared" si="208"/>
        <v>4689</v>
      </c>
      <c r="I88" s="53">
        <f t="shared" si="208"/>
        <v>-479</v>
      </c>
      <c r="J88" s="53">
        <f t="shared" si="208"/>
        <v>-2322</v>
      </c>
    </row>
    <row r="89" spans="1:15" x14ac:dyDescent="0.3">
      <c r="B89" s="53"/>
      <c r="C89" s="53"/>
      <c r="D89" s="53"/>
      <c r="E89" s="53"/>
      <c r="F89" s="53"/>
      <c r="G89" s="53"/>
      <c r="H89" s="53"/>
      <c r="I89" s="53"/>
      <c r="J89" s="53"/>
    </row>
    <row r="90" spans="1:15" x14ac:dyDescent="0.3">
      <c r="B90" s="53"/>
      <c r="C90" s="53"/>
      <c r="D90" s="53"/>
      <c r="E90" s="53"/>
      <c r="F90" s="53"/>
      <c r="G90" s="53"/>
      <c r="H90" s="53"/>
      <c r="I90" s="53"/>
      <c r="J90" s="53"/>
    </row>
    <row r="91" spans="1:15" ht="15.6" x14ac:dyDescent="0.3">
      <c r="A91" s="70" t="s">
        <v>189</v>
      </c>
      <c r="B91" s="76">
        <v>2014</v>
      </c>
      <c r="C91" s="77">
        <v>2015</v>
      </c>
      <c r="D91" s="76">
        <v>2016</v>
      </c>
      <c r="E91" s="77">
        <v>2017</v>
      </c>
      <c r="F91" s="76">
        <v>2018</v>
      </c>
      <c r="G91" s="77">
        <v>2019</v>
      </c>
      <c r="H91" s="76">
        <v>2020</v>
      </c>
      <c r="I91" s="77">
        <v>2021</v>
      </c>
      <c r="J91" s="76">
        <v>2022</v>
      </c>
      <c r="K91" s="77">
        <v>2023</v>
      </c>
      <c r="L91" s="76"/>
      <c r="M91" s="77"/>
      <c r="N91" s="76"/>
      <c r="O91" s="76"/>
    </row>
    <row r="92" spans="1:15" ht="15.6" x14ac:dyDescent="0.3">
      <c r="A92" s="71" t="s">
        <v>190</v>
      </c>
      <c r="B92" s="71">
        <v>3434</v>
      </c>
      <c r="C92" s="72">
        <f>Historicals!B27</f>
        <v>3358</v>
      </c>
      <c r="D92" s="72">
        <f>Historicals!C27</f>
        <v>3241</v>
      </c>
      <c r="E92" s="72">
        <f>Historicals!D27</f>
        <v>3677</v>
      </c>
      <c r="F92" s="72">
        <f>Historicals!E27</f>
        <v>3498</v>
      </c>
      <c r="G92" s="72">
        <f>Historicals!F27</f>
        <v>4272</v>
      </c>
      <c r="H92" s="72">
        <f>Historicals!G27</f>
        <v>2749</v>
      </c>
      <c r="I92" s="72">
        <f>Historicals!H27</f>
        <v>4463</v>
      </c>
      <c r="J92" s="72">
        <f>Historicals!I27</f>
        <v>4667</v>
      </c>
      <c r="K92" s="71">
        <v>4131</v>
      </c>
      <c r="L92" s="71"/>
      <c r="M92" s="71"/>
    </row>
    <row r="93" spans="1:15" ht="15.6" x14ac:dyDescent="0.3">
      <c r="A93" s="71"/>
      <c r="B93" s="71"/>
      <c r="C93" s="95">
        <f>B92-C92</f>
        <v>76</v>
      </c>
      <c r="D93" s="95">
        <f t="shared" ref="D93:K93" si="209">C92-D92</f>
        <v>117</v>
      </c>
      <c r="E93" s="95">
        <f t="shared" si="209"/>
        <v>-436</v>
      </c>
      <c r="F93" s="95">
        <f t="shared" si="209"/>
        <v>179</v>
      </c>
      <c r="G93" s="95">
        <f t="shared" si="209"/>
        <v>-774</v>
      </c>
      <c r="H93" s="95">
        <f t="shared" si="209"/>
        <v>1523</v>
      </c>
      <c r="I93" s="95">
        <f t="shared" si="209"/>
        <v>-1714</v>
      </c>
      <c r="J93" s="95">
        <f t="shared" si="209"/>
        <v>-204</v>
      </c>
      <c r="K93" s="95">
        <f t="shared" si="209"/>
        <v>536</v>
      </c>
      <c r="L93" s="71"/>
      <c r="M93" s="71"/>
    </row>
    <row r="94" spans="1:15" ht="15.6" x14ac:dyDescent="0.3">
      <c r="A94" s="71" t="s">
        <v>191</v>
      </c>
      <c r="B94" s="71">
        <v>3947</v>
      </c>
      <c r="C94" s="72">
        <f>Historicals!B28</f>
        <v>4337</v>
      </c>
      <c r="D94" s="72">
        <f>Historicals!C28</f>
        <v>4838</v>
      </c>
      <c r="E94" s="72">
        <f>Historicals!D28</f>
        <v>5055</v>
      </c>
      <c r="F94" s="72">
        <f>Historicals!E28</f>
        <v>5261</v>
      </c>
      <c r="G94" s="72">
        <f>Historicals!F28</f>
        <v>5622</v>
      </c>
      <c r="H94" s="72">
        <f>Historicals!G28</f>
        <v>7367</v>
      </c>
      <c r="I94" s="72">
        <f>Historicals!H28</f>
        <v>6854</v>
      </c>
      <c r="J94" s="72">
        <f>Historicals!I28</f>
        <v>8420</v>
      </c>
      <c r="K94" s="71">
        <v>8454</v>
      </c>
      <c r="L94" s="71"/>
      <c r="M94" s="71"/>
    </row>
    <row r="95" spans="1:15" ht="15.6" x14ac:dyDescent="0.3">
      <c r="A95" s="71"/>
      <c r="B95" s="71"/>
      <c r="C95" s="95">
        <f>B94-C94</f>
        <v>-390</v>
      </c>
      <c r="D95" s="95">
        <f t="shared" ref="D95:K95" si="210">C94-D94</f>
        <v>-501</v>
      </c>
      <c r="E95" s="95">
        <f t="shared" si="210"/>
        <v>-217</v>
      </c>
      <c r="F95" s="95">
        <f t="shared" si="210"/>
        <v>-206</v>
      </c>
      <c r="G95" s="95">
        <f t="shared" si="210"/>
        <v>-361</v>
      </c>
      <c r="H95" s="95">
        <f t="shared" si="210"/>
        <v>-1745</v>
      </c>
      <c r="I95" s="95">
        <f t="shared" si="210"/>
        <v>513</v>
      </c>
      <c r="J95" s="95">
        <f t="shared" si="210"/>
        <v>-1566</v>
      </c>
      <c r="K95" s="95">
        <f t="shared" si="210"/>
        <v>-34</v>
      </c>
      <c r="L95" s="71"/>
      <c r="M95" s="71"/>
    </row>
    <row r="96" spans="1:15" ht="15.6" x14ac:dyDescent="0.3">
      <c r="A96" s="71" t="s">
        <v>192</v>
      </c>
      <c r="B96" s="71">
        <v>1930</v>
      </c>
      <c r="C96" s="72">
        <f>Historicals!B41</f>
        <v>2131</v>
      </c>
      <c r="D96" s="72">
        <f>Historicals!C41</f>
        <v>2191</v>
      </c>
      <c r="E96" s="72">
        <f>Historicals!D41</f>
        <v>2048</v>
      </c>
      <c r="F96" s="72">
        <f>Historicals!E41</f>
        <v>2279</v>
      </c>
      <c r="G96" s="72">
        <f>Historicals!F41</f>
        <v>2612</v>
      </c>
      <c r="H96" s="72">
        <f>Historicals!G41</f>
        <v>2248</v>
      </c>
      <c r="I96" s="72">
        <f>Historicals!H41</f>
        <v>2836</v>
      </c>
      <c r="J96" s="72">
        <f>Historicals!I41</f>
        <v>3358</v>
      </c>
      <c r="K96" s="71">
        <v>2862</v>
      </c>
      <c r="L96" s="71"/>
      <c r="M96" s="71"/>
    </row>
    <row r="97" spans="1:15" ht="15.6" x14ac:dyDescent="0.3">
      <c r="A97" s="71"/>
      <c r="B97" s="71"/>
      <c r="C97" s="95">
        <f>C96-B96</f>
        <v>201</v>
      </c>
      <c r="D97" s="95">
        <f t="shared" ref="D97:K97" si="211">D96-C96</f>
        <v>60</v>
      </c>
      <c r="E97" s="95">
        <f t="shared" si="211"/>
        <v>-143</v>
      </c>
      <c r="F97" s="95">
        <f t="shared" si="211"/>
        <v>231</v>
      </c>
      <c r="G97" s="95">
        <f t="shared" si="211"/>
        <v>333</v>
      </c>
      <c r="H97" s="95">
        <f t="shared" si="211"/>
        <v>-364</v>
      </c>
      <c r="I97" s="95">
        <f t="shared" si="211"/>
        <v>588</v>
      </c>
      <c r="J97" s="95">
        <f t="shared" si="211"/>
        <v>522</v>
      </c>
      <c r="K97" s="95">
        <f t="shared" si="211"/>
        <v>-496</v>
      </c>
      <c r="L97" s="71"/>
      <c r="M97" s="71"/>
    </row>
    <row r="98" spans="1:15" ht="15.6" x14ac:dyDescent="0.3">
      <c r="A98" s="73" t="s">
        <v>193</v>
      </c>
      <c r="B98" s="74">
        <f t="shared" ref="B98:K98" si="212">B92+B94-B96</f>
        <v>5451</v>
      </c>
      <c r="C98" s="74">
        <f t="shared" si="212"/>
        <v>5564</v>
      </c>
      <c r="D98" s="74">
        <f t="shared" si="212"/>
        <v>5888</v>
      </c>
      <c r="E98" s="74">
        <f t="shared" si="212"/>
        <v>6684</v>
      </c>
      <c r="F98" s="74">
        <f t="shared" si="212"/>
        <v>6480</v>
      </c>
      <c r="G98" s="74">
        <f t="shared" si="212"/>
        <v>7282</v>
      </c>
      <c r="H98" s="74">
        <f t="shared" si="212"/>
        <v>7868</v>
      </c>
      <c r="I98" s="74">
        <f t="shared" si="212"/>
        <v>8481</v>
      </c>
      <c r="J98" s="74">
        <f t="shared" si="212"/>
        <v>9729</v>
      </c>
      <c r="K98" s="74">
        <f t="shared" si="212"/>
        <v>9723</v>
      </c>
      <c r="L98" s="74"/>
      <c r="M98" s="74"/>
      <c r="N98" s="74"/>
      <c r="O98" s="74"/>
    </row>
    <row r="99" spans="1:15" ht="15.6" x14ac:dyDescent="0.3">
      <c r="A99" s="71" t="s">
        <v>194</v>
      </c>
      <c r="B99" s="71"/>
      <c r="C99" s="80">
        <f>C93+C95+C97</f>
        <v>-113</v>
      </c>
      <c r="D99" s="80">
        <f t="shared" ref="D99:K99" si="213">D93+D95+D97</f>
        <v>-324</v>
      </c>
      <c r="E99" s="80">
        <f t="shared" si="213"/>
        <v>-796</v>
      </c>
      <c r="F99" s="80">
        <f t="shared" si="213"/>
        <v>204</v>
      </c>
      <c r="G99" s="80">
        <f t="shared" si="213"/>
        <v>-802</v>
      </c>
      <c r="H99" s="80">
        <f t="shared" si="213"/>
        <v>-586</v>
      </c>
      <c r="I99" s="80">
        <f t="shared" si="213"/>
        <v>-613</v>
      </c>
      <c r="J99" s="80">
        <f t="shared" si="213"/>
        <v>-1248</v>
      </c>
      <c r="K99" s="80">
        <f t="shared" si="213"/>
        <v>6</v>
      </c>
      <c r="L99" s="75"/>
      <c r="M99" s="75"/>
    </row>
    <row r="101" spans="1:15" x14ac:dyDescent="0.3">
      <c r="A101" s="81" t="s">
        <v>195</v>
      </c>
      <c r="B101" s="83">
        <v>818</v>
      </c>
      <c r="C101" s="83">
        <f>Historicals!B29</f>
        <v>1968</v>
      </c>
      <c r="D101" s="83">
        <f>Historicals!C29</f>
        <v>1489</v>
      </c>
      <c r="E101" s="83">
        <f>Historicals!D29</f>
        <v>1150</v>
      </c>
      <c r="F101" s="83">
        <f>Historicals!E29</f>
        <v>1130</v>
      </c>
      <c r="G101" s="83">
        <f>Historicals!F29</f>
        <v>1968</v>
      </c>
      <c r="H101" s="83">
        <f>Historicals!G29</f>
        <v>1653</v>
      </c>
      <c r="I101" s="83">
        <f>Historicals!H29</f>
        <v>1498</v>
      </c>
      <c r="J101" s="83">
        <f>Historicals!I29</f>
        <v>2129</v>
      </c>
      <c r="K101">
        <v>1942</v>
      </c>
    </row>
    <row r="102" spans="1:15" x14ac:dyDescent="0.3">
      <c r="A102" s="81"/>
      <c r="B102" s="83"/>
      <c r="C102" s="84">
        <f>B101-C101</f>
        <v>-1150</v>
      </c>
      <c r="D102" s="84">
        <f t="shared" ref="D102:K102" si="214">C101-D101</f>
        <v>479</v>
      </c>
      <c r="E102" s="84">
        <f t="shared" si="214"/>
        <v>339</v>
      </c>
      <c r="F102" s="84">
        <f t="shared" si="214"/>
        <v>20</v>
      </c>
      <c r="G102" s="84">
        <f t="shared" si="214"/>
        <v>-838</v>
      </c>
      <c r="H102" s="84">
        <f t="shared" si="214"/>
        <v>315</v>
      </c>
      <c r="I102" s="84">
        <f t="shared" si="214"/>
        <v>155</v>
      </c>
      <c r="J102" s="84">
        <f t="shared" si="214"/>
        <v>-631</v>
      </c>
      <c r="K102" s="84">
        <f t="shared" si="214"/>
        <v>187</v>
      </c>
    </row>
    <row r="103" spans="1:15" x14ac:dyDescent="0.3">
      <c r="A103" s="81" t="s">
        <v>196</v>
      </c>
      <c r="B103" s="85">
        <v>2491</v>
      </c>
      <c r="C103" s="83">
        <f>Historicals!B43</f>
        <v>3949</v>
      </c>
      <c r="D103" s="83">
        <f>Historicals!C43</f>
        <v>3037</v>
      </c>
      <c r="E103" s="83">
        <f>Historicals!D43</f>
        <v>3011</v>
      </c>
      <c r="F103" s="83">
        <f>Historicals!E43</f>
        <v>3269</v>
      </c>
      <c r="G103" s="83">
        <f>Historicals!F43</f>
        <v>5010</v>
      </c>
      <c r="H103" s="83">
        <f>Historicals!G43</f>
        <v>5184</v>
      </c>
      <c r="I103" s="83">
        <f>Historicals!H43</f>
        <v>6063</v>
      </c>
      <c r="J103" s="83">
        <f>Historicals!I43</f>
        <v>6220</v>
      </c>
      <c r="K103">
        <v>5723</v>
      </c>
    </row>
    <row r="104" spans="1:15" x14ac:dyDescent="0.3">
      <c r="A104" s="83"/>
      <c r="B104" s="83"/>
      <c r="C104" s="86">
        <f>C103-B103</f>
        <v>1458</v>
      </c>
      <c r="D104" s="86">
        <f t="shared" ref="D104:K104" si="215">D103-C103</f>
        <v>-912</v>
      </c>
      <c r="E104" s="86">
        <f t="shared" si="215"/>
        <v>-26</v>
      </c>
      <c r="F104" s="86">
        <f t="shared" si="215"/>
        <v>258</v>
      </c>
      <c r="G104" s="86">
        <f t="shared" si="215"/>
        <v>1741</v>
      </c>
      <c r="H104" s="86">
        <f t="shared" si="215"/>
        <v>174</v>
      </c>
      <c r="I104" s="86">
        <f t="shared" si="215"/>
        <v>879</v>
      </c>
      <c r="J104" s="86">
        <f t="shared" si="215"/>
        <v>157</v>
      </c>
      <c r="K104" s="86">
        <f t="shared" si="215"/>
        <v>-497</v>
      </c>
    </row>
    <row r="105" spans="1:15" x14ac:dyDescent="0.3">
      <c r="A105" s="100"/>
      <c r="C105" s="101"/>
      <c r="D105" s="101"/>
      <c r="E105" s="101"/>
      <c r="F105" s="101"/>
      <c r="G105" s="101"/>
      <c r="H105" s="101"/>
      <c r="I105" s="101"/>
      <c r="J105" s="101"/>
      <c r="K105" s="101"/>
    </row>
    <row r="106" spans="1:15" x14ac:dyDescent="0.3">
      <c r="A106" s="83" t="s">
        <v>207</v>
      </c>
      <c r="B106" s="83"/>
      <c r="C106" s="88">
        <f>C102+C104</f>
        <v>308</v>
      </c>
      <c r="D106" s="88">
        <f t="shared" ref="D106:K106" si="216">D102+D104</f>
        <v>-433</v>
      </c>
      <c r="E106" s="88">
        <f t="shared" si="216"/>
        <v>313</v>
      </c>
      <c r="F106" s="88">
        <f t="shared" si="216"/>
        <v>278</v>
      </c>
      <c r="G106" s="88">
        <f t="shared" si="216"/>
        <v>903</v>
      </c>
      <c r="H106" s="88">
        <f t="shared" si="216"/>
        <v>489</v>
      </c>
      <c r="I106" s="88">
        <f t="shared" si="216"/>
        <v>1034</v>
      </c>
      <c r="J106" s="88">
        <f t="shared" si="216"/>
        <v>-474</v>
      </c>
      <c r="K106" s="88">
        <f t="shared" si="216"/>
        <v>-310</v>
      </c>
    </row>
    <row r="107" spans="1:15" x14ac:dyDescent="0.3">
      <c r="A107" s="83"/>
      <c r="B107" s="83"/>
    </row>
    <row r="108" spans="1:15" x14ac:dyDescent="0.3">
      <c r="A108" s="83"/>
      <c r="B108" s="89"/>
      <c r="C108" s="96">
        <f>C99+C106</f>
        <v>195</v>
      </c>
      <c r="D108" s="96">
        <f t="shared" ref="D108:K108" si="217">D99+D106</f>
        <v>-757</v>
      </c>
      <c r="E108" s="96">
        <f t="shared" si="217"/>
        <v>-483</v>
      </c>
      <c r="F108" s="96">
        <f t="shared" si="217"/>
        <v>482</v>
      </c>
      <c r="G108" s="96">
        <f t="shared" si="217"/>
        <v>101</v>
      </c>
      <c r="H108" s="96">
        <f t="shared" si="217"/>
        <v>-97</v>
      </c>
      <c r="I108" s="96">
        <f t="shared" si="217"/>
        <v>421</v>
      </c>
      <c r="J108" s="96">
        <f t="shared" si="217"/>
        <v>-1722</v>
      </c>
      <c r="K108" s="96">
        <f t="shared" si="217"/>
        <v>-304</v>
      </c>
    </row>
    <row r="109" spans="1:15" x14ac:dyDescent="0.3">
      <c r="A109" s="83" t="s">
        <v>197</v>
      </c>
      <c r="B109" s="85">
        <v>2006</v>
      </c>
      <c r="C109" s="87">
        <f>Historicals!B35</f>
        <v>2587</v>
      </c>
      <c r="D109" s="87">
        <f>Historicals!C35</f>
        <v>2439</v>
      </c>
      <c r="E109" s="87">
        <f>Historicals!D35</f>
        <v>2787</v>
      </c>
      <c r="F109" s="87">
        <f>Historicals!E35</f>
        <v>2509</v>
      </c>
      <c r="G109" s="87">
        <f>Historicals!F35</f>
        <v>2011</v>
      </c>
      <c r="H109" s="87">
        <f>Historicals!G35</f>
        <v>2326</v>
      </c>
      <c r="I109" s="87">
        <f>Historicals!H35</f>
        <v>2921</v>
      </c>
      <c r="J109" s="87">
        <f>Historicals!I35</f>
        <v>3821</v>
      </c>
      <c r="K109">
        <v>3770</v>
      </c>
    </row>
    <row r="110" spans="1:15" x14ac:dyDescent="0.3">
      <c r="A110" s="83"/>
      <c r="B110" s="83"/>
      <c r="C110" s="90">
        <f>B109-C109</f>
        <v>-581</v>
      </c>
      <c r="D110" s="90">
        <f t="shared" ref="D110:K110" si="218">C109-D109</f>
        <v>148</v>
      </c>
      <c r="E110" s="90">
        <f t="shared" si="218"/>
        <v>-348</v>
      </c>
      <c r="F110" s="90">
        <f t="shared" si="218"/>
        <v>278</v>
      </c>
      <c r="G110" s="90">
        <f t="shared" si="218"/>
        <v>498</v>
      </c>
      <c r="H110" s="90">
        <f t="shared" si="218"/>
        <v>-315</v>
      </c>
      <c r="I110" s="90">
        <f t="shared" si="218"/>
        <v>-595</v>
      </c>
      <c r="J110" s="90">
        <f t="shared" si="218"/>
        <v>-900</v>
      </c>
      <c r="K110" s="90">
        <f t="shared" si="218"/>
        <v>51</v>
      </c>
    </row>
    <row r="111" spans="1:15" x14ac:dyDescent="0.3">
      <c r="A111" s="83" t="s">
        <v>198</v>
      </c>
      <c r="B111" s="85">
        <v>1544</v>
      </c>
      <c r="C111" s="85">
        <f>Historicals!B48</f>
        <v>1479</v>
      </c>
      <c r="D111" s="85">
        <f>Historicals!C48</f>
        <v>1770</v>
      </c>
      <c r="E111" s="85">
        <f>Historicals!D48</f>
        <v>1907</v>
      </c>
      <c r="F111" s="85">
        <f>Historicals!E48</f>
        <v>3216</v>
      </c>
      <c r="G111" s="85">
        <f>Historicals!F48</f>
        <v>3347</v>
      </c>
      <c r="H111" s="85">
        <f>Historicals!G48</f>
        <v>2684</v>
      </c>
      <c r="I111" s="85">
        <f>Historicals!H48</f>
        <v>2955</v>
      </c>
      <c r="J111" s="85">
        <f>Historicals!I48</f>
        <v>2613</v>
      </c>
      <c r="K111">
        <v>2558</v>
      </c>
    </row>
    <row r="112" spans="1:15" x14ac:dyDescent="0.3">
      <c r="A112" s="83"/>
      <c r="B112" s="83"/>
      <c r="C112" s="86">
        <f>C111-B111</f>
        <v>-65</v>
      </c>
      <c r="D112" s="86">
        <f t="shared" ref="D112:K112" si="219">D111-C111</f>
        <v>291</v>
      </c>
      <c r="E112" s="86">
        <f t="shared" si="219"/>
        <v>137</v>
      </c>
      <c r="F112" s="86">
        <f t="shared" si="219"/>
        <v>1309</v>
      </c>
      <c r="G112" s="86">
        <f t="shared" si="219"/>
        <v>131</v>
      </c>
      <c r="H112" s="86">
        <f t="shared" si="219"/>
        <v>-663</v>
      </c>
      <c r="I112" s="86">
        <f t="shared" si="219"/>
        <v>271</v>
      </c>
      <c r="J112" s="86">
        <f t="shared" si="219"/>
        <v>-342</v>
      </c>
      <c r="K112" s="86">
        <f t="shared" si="219"/>
        <v>-55</v>
      </c>
    </row>
    <row r="113" spans="1:11" x14ac:dyDescent="0.3">
      <c r="A113" s="83" t="s">
        <v>208</v>
      </c>
      <c r="B113" s="83"/>
      <c r="C113" s="88">
        <f>C110+C112</f>
        <v>-646</v>
      </c>
      <c r="D113" s="88">
        <f t="shared" ref="D113:K113" si="220">D110+D112</f>
        <v>439</v>
      </c>
      <c r="E113" s="88">
        <f t="shared" si="220"/>
        <v>-211</v>
      </c>
      <c r="F113" s="88">
        <f t="shared" si="220"/>
        <v>1587</v>
      </c>
      <c r="G113" s="88">
        <f t="shared" si="220"/>
        <v>629</v>
      </c>
      <c r="H113" s="88">
        <f t="shared" si="220"/>
        <v>-978</v>
      </c>
      <c r="I113" s="88">
        <f t="shared" si="220"/>
        <v>-324</v>
      </c>
      <c r="J113" s="88">
        <f t="shared" si="220"/>
        <v>-1242</v>
      </c>
      <c r="K113" s="88">
        <f t="shared" si="220"/>
        <v>-4</v>
      </c>
    </row>
    <row r="116" spans="1:11" x14ac:dyDescent="0.3">
      <c r="C116" s="97">
        <f>C99+C106+C113</f>
        <v>-451</v>
      </c>
      <c r="D116" s="97">
        <f t="shared" ref="D116:K116" si="221">D99+D106+D113</f>
        <v>-318</v>
      </c>
      <c r="E116" s="97">
        <f t="shared" si="221"/>
        <v>-694</v>
      </c>
      <c r="F116" s="97">
        <f t="shared" si="221"/>
        <v>2069</v>
      </c>
      <c r="G116" s="97">
        <f t="shared" si="221"/>
        <v>730</v>
      </c>
      <c r="H116" s="97">
        <f t="shared" si="221"/>
        <v>-1075</v>
      </c>
      <c r="I116" s="97">
        <f t="shared" si="221"/>
        <v>97</v>
      </c>
      <c r="J116" s="97">
        <f t="shared" si="221"/>
        <v>-2964</v>
      </c>
      <c r="K116" s="97">
        <f t="shared" si="221"/>
        <v>-308</v>
      </c>
    </row>
    <row r="117" spans="1:11" x14ac:dyDescent="0.3">
      <c r="C117" s="78"/>
      <c r="D117" s="78"/>
      <c r="E117" s="78"/>
      <c r="F117" s="78"/>
      <c r="G117" s="78"/>
      <c r="H117" s="78"/>
      <c r="I117" s="78"/>
      <c r="J117" s="78"/>
    </row>
    <row r="118" spans="1:11" x14ac:dyDescent="0.3">
      <c r="C118" s="78"/>
      <c r="D118" s="78"/>
      <c r="E118" s="78"/>
      <c r="F118" s="78"/>
      <c r="G118" s="78"/>
      <c r="H118" s="78"/>
      <c r="I118" s="78"/>
      <c r="J118" s="78"/>
    </row>
  </sheetData>
  <pageMargins left="0.7" right="0.7" top="0.75" bottom="0.75" header="0.3" footer="0.3"/>
  <pageSetup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D925D-145D-41C6-B022-CCCBEADA5538}">
  <dimension ref="A1:E15"/>
  <sheetViews>
    <sheetView topLeftCell="A10" workbookViewId="0">
      <selection activeCell="G24" sqref="G24"/>
    </sheetView>
  </sheetViews>
  <sheetFormatPr defaultRowHeight="14.4" x14ac:dyDescent="0.3"/>
  <cols>
    <col min="2" max="2" width="19.6640625" customWidth="1"/>
    <col min="3" max="3" width="28" customWidth="1"/>
    <col min="4" max="4" width="42.109375" customWidth="1"/>
    <col min="5" max="5" width="42.21875" customWidth="1"/>
  </cols>
  <sheetData>
    <row r="1" spans="1:5" x14ac:dyDescent="0.3">
      <c r="A1" t="s">
        <v>219</v>
      </c>
      <c r="B1" t="s">
        <v>220</v>
      </c>
      <c r="C1" t="s">
        <v>222</v>
      </c>
      <c r="D1" t="s">
        <v>223</v>
      </c>
      <c r="E1" t="s">
        <v>224</v>
      </c>
    </row>
    <row r="2" spans="1:5" x14ac:dyDescent="0.3">
      <c r="A2">
        <v>2015</v>
      </c>
      <c r="B2" s="112">
        <v>0.10079499262563396</v>
      </c>
    </row>
    <row r="3" spans="1:5" x14ac:dyDescent="0.3">
      <c r="A3">
        <v>2016</v>
      </c>
      <c r="B3" s="112">
        <v>5.8004640371229765E-2</v>
      </c>
    </row>
    <row r="4" spans="1:5" x14ac:dyDescent="0.3">
      <c r="A4">
        <v>2017</v>
      </c>
      <c r="B4" s="112">
        <v>6.0971089696071123E-2</v>
      </c>
    </row>
    <row r="5" spans="1:5" x14ac:dyDescent="0.3">
      <c r="A5">
        <v>2018</v>
      </c>
      <c r="B5" s="112">
        <v>5.95924308588065E-2</v>
      </c>
    </row>
    <row r="6" spans="1:5" x14ac:dyDescent="0.3">
      <c r="A6">
        <v>2019</v>
      </c>
      <c r="B6" s="112">
        <v>7.4731433909388079E-2</v>
      </c>
    </row>
    <row r="7" spans="1:5" x14ac:dyDescent="0.3">
      <c r="A7">
        <v>2020</v>
      </c>
      <c r="B7" s="112">
        <v>-4.3817266150267153E-2</v>
      </c>
    </row>
    <row r="8" spans="1:5" x14ac:dyDescent="0.3">
      <c r="A8">
        <v>2021</v>
      </c>
      <c r="B8" s="112">
        <v>0.19076009945726269</v>
      </c>
    </row>
    <row r="9" spans="1:5" x14ac:dyDescent="0.3">
      <c r="A9">
        <v>2022</v>
      </c>
      <c r="B9" s="112">
        <v>4.8767344739323759E-2</v>
      </c>
    </row>
    <row r="10" spans="1:5" x14ac:dyDescent="0.3">
      <c r="A10">
        <v>2023</v>
      </c>
      <c r="B10" s="112">
        <v>9.6488974523656568E-2</v>
      </c>
      <c r="C10" s="112">
        <v>9.6488974523656568E-2</v>
      </c>
      <c r="D10" s="112">
        <v>9.6488974523656568E-2</v>
      </c>
      <c r="E10" s="112">
        <v>9.6488974523656568E-2</v>
      </c>
    </row>
    <row r="11" spans="1:5" x14ac:dyDescent="0.3">
      <c r="A11">
        <v>2024</v>
      </c>
      <c r="C11" s="112">
        <f>_xlfn.FORECAST.ETS(A11,$B$2:$B$10,$A$2:$A$10,1,1)</f>
        <v>9.4482505631401439E-2</v>
      </c>
      <c r="D11" s="112">
        <f>C11-_xlfn.FORECAST.ETS.CONFINT(A11,$B$2:$B$10,$A$2:$A$10,0.95,1,1)</f>
        <v>-3.3878098069205539E-2</v>
      </c>
      <c r="E11" s="112">
        <f>C11+_xlfn.FORECAST.ETS.CONFINT(A11,$B$2:$B$10,$A$2:$A$10,0.95,1,1)</f>
        <v>0.2228431093320084</v>
      </c>
    </row>
    <row r="12" spans="1:5" x14ac:dyDescent="0.3">
      <c r="A12">
        <v>2025</v>
      </c>
      <c r="C12" s="112">
        <f>_xlfn.FORECAST.ETS(A12,$B$2:$B$10,$A$2:$A$10,1,1)</f>
        <v>9.6119285373797159E-2</v>
      </c>
      <c r="D12" s="112">
        <f>C12-_xlfn.FORECAST.ETS.CONFINT(A12,$B$2:$B$10,$A$2:$A$10,0.95,1,1)</f>
        <v>-3.2894360391172911E-2</v>
      </c>
      <c r="E12" s="112">
        <f>C12+_xlfn.FORECAST.ETS.CONFINT(A12,$B$2:$B$10,$A$2:$A$10,0.95,1,1)</f>
        <v>0.22513293113876723</v>
      </c>
    </row>
    <row r="13" spans="1:5" x14ac:dyDescent="0.3">
      <c r="A13">
        <v>2026</v>
      </c>
      <c r="C13" s="112">
        <f>_xlfn.FORECAST.ETS(A13,$B$2:$B$10,$A$2:$A$10,1,1)</f>
        <v>9.7756065116192711E-2</v>
      </c>
      <c r="D13" s="112">
        <f>C13-_xlfn.FORECAST.ETS.CONFINT(A13,$B$2:$B$10,$A$2:$A$10,0.95,1,1)</f>
        <v>-3.1920230801774904E-2</v>
      </c>
      <c r="E13" s="112">
        <f>C13+_xlfn.FORECAST.ETS.CONFINT(A13,$B$2:$B$10,$A$2:$A$10,0.95,1,1)</f>
        <v>0.22743236103416031</v>
      </c>
    </row>
    <row r="14" spans="1:5" x14ac:dyDescent="0.3">
      <c r="A14">
        <v>2027</v>
      </c>
      <c r="C14" s="112">
        <f>_xlfn.FORECAST.ETS(A14,$B$2:$B$10,$A$2:$A$10,1,1)</f>
        <v>9.9392844858588444E-2</v>
      </c>
      <c r="D14" s="112">
        <f>C14-_xlfn.FORECAST.ETS.CONFINT(A14,$B$2:$B$10,$A$2:$A$10,0.95,1,1)</f>
        <v>-3.0955689170677939E-2</v>
      </c>
      <c r="E14" s="112">
        <f>C14+_xlfn.FORECAST.ETS.CONFINT(A14,$B$2:$B$10,$A$2:$A$10,0.95,1,1)</f>
        <v>0.22974137888785484</v>
      </c>
    </row>
    <row r="15" spans="1:5" x14ac:dyDescent="0.3">
      <c r="A15">
        <v>2028</v>
      </c>
      <c r="C15" s="112">
        <f>_xlfn.FORECAST.ETS(A15,$B$2:$B$10,$A$2:$A$10,1,1)</f>
        <v>0.101029624600984</v>
      </c>
      <c r="D15" s="112">
        <f>C15-_xlfn.FORECAST.ETS.CONFINT(A15,$B$2:$B$10,$A$2:$A$10,0.95,1,1)</f>
        <v>-3.0000713672951207E-2</v>
      </c>
      <c r="E15" s="112">
        <f>C15+_xlfn.FORECAST.ETS.CONFINT(A15,$B$2:$B$10,$A$2:$A$10,0.95,1,1)</f>
        <v>0.2320599628749192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59447-68A4-4124-91FB-C1F697343B31}">
  <dimension ref="A1:E15"/>
  <sheetViews>
    <sheetView topLeftCell="A7" workbookViewId="0">
      <selection activeCell="K31" sqref="K31"/>
    </sheetView>
  </sheetViews>
  <sheetFormatPr defaultRowHeight="14.4" x14ac:dyDescent="0.3"/>
  <cols>
    <col min="2" max="2" width="18.21875" customWidth="1"/>
    <col min="3" max="3" width="26.5546875" customWidth="1"/>
    <col min="4" max="4" width="40.6640625" customWidth="1"/>
    <col min="5" max="5" width="40.77734375" customWidth="1"/>
  </cols>
  <sheetData>
    <row r="1" spans="1:5" x14ac:dyDescent="0.3">
      <c r="A1" t="s">
        <v>219</v>
      </c>
      <c r="B1" t="s">
        <v>225</v>
      </c>
      <c r="C1" t="s">
        <v>227</v>
      </c>
      <c r="D1" t="s">
        <v>228</v>
      </c>
      <c r="E1" t="s">
        <v>229</v>
      </c>
    </row>
    <row r="2" spans="1:5" x14ac:dyDescent="0.3">
      <c r="A2">
        <v>2015</v>
      </c>
      <c r="B2" s="112">
        <v>0.15813208718669325</v>
      </c>
    </row>
    <row r="3" spans="1:5" x14ac:dyDescent="0.3">
      <c r="A3">
        <v>2016</v>
      </c>
      <c r="B3" s="112">
        <v>0.16342352359772672</v>
      </c>
    </row>
    <row r="4" spans="1:5" x14ac:dyDescent="0.3">
      <c r="A4">
        <v>2017</v>
      </c>
      <c r="B4" s="112">
        <v>0.16451237263464338</v>
      </c>
    </row>
    <row r="5" spans="1:5" x14ac:dyDescent="0.3">
      <c r="A5">
        <v>2018</v>
      </c>
      <c r="B5" s="112">
        <v>0.14083578316894249</v>
      </c>
    </row>
    <row r="6" spans="1:5" x14ac:dyDescent="0.3">
      <c r="A6">
        <v>2019</v>
      </c>
      <c r="B6" s="112">
        <v>0.14200986783240024</v>
      </c>
    </row>
    <row r="7" spans="1:5" x14ac:dyDescent="0.3">
      <c r="A7">
        <v>2020</v>
      </c>
      <c r="B7" s="112">
        <v>9.8842338849824879E-2</v>
      </c>
    </row>
    <row r="8" spans="1:5" x14ac:dyDescent="0.3">
      <c r="A8">
        <v>2021</v>
      </c>
      <c r="B8" s="112">
        <v>0.17214513449189456</v>
      </c>
    </row>
    <row r="9" spans="1:5" x14ac:dyDescent="0.3">
      <c r="A9">
        <v>2022</v>
      </c>
      <c r="B9" s="112">
        <v>0.16212802397773496</v>
      </c>
    </row>
    <row r="10" spans="1:5" x14ac:dyDescent="0.3">
      <c r="A10">
        <v>2023</v>
      </c>
      <c r="B10" s="112">
        <v>0.13468184391901128</v>
      </c>
      <c r="C10" s="112">
        <v>0.13468184391901128</v>
      </c>
      <c r="D10" s="112">
        <v>0.13468184391901128</v>
      </c>
      <c r="E10" s="112">
        <v>0.13468184391901128</v>
      </c>
    </row>
    <row r="11" spans="1:5" x14ac:dyDescent="0.3">
      <c r="A11">
        <v>2024</v>
      </c>
      <c r="C11" s="112">
        <f>_xlfn.FORECAST.ETS(A11,$B$2:$B$10,$A$2:$A$10,1,1)</f>
        <v>0.13938693124621507</v>
      </c>
      <c r="D11" s="112">
        <f>C11-_xlfn.FORECAST.ETS.CONFINT(A11,$B$2:$B$10,$A$2:$A$10,0.95,1,1)</f>
        <v>9.8874583374539221E-2</v>
      </c>
      <c r="E11" s="112">
        <f>C11+_xlfn.FORECAST.ETS.CONFINT(A11,$B$2:$B$10,$A$2:$A$10,0.95,1,1)</f>
        <v>0.17989927911789091</v>
      </c>
    </row>
    <row r="12" spans="1:5" x14ac:dyDescent="0.3">
      <c r="A12">
        <v>2025</v>
      </c>
      <c r="C12" s="112">
        <f>_xlfn.FORECAST.ETS(A12,$B$2:$B$10,$A$2:$A$10,1,1)</f>
        <v>0.13730162250431804</v>
      </c>
      <c r="D12" s="112">
        <f>C12-_xlfn.FORECAST.ETS.CONFINT(A12,$B$2:$B$10,$A$2:$A$10,0.95,1,1)</f>
        <v>9.6789092327486961E-2</v>
      </c>
      <c r="E12" s="112">
        <f>C12+_xlfn.FORECAST.ETS.CONFINT(A12,$B$2:$B$10,$A$2:$A$10,0.95,1,1)</f>
        <v>0.17781415268114914</v>
      </c>
    </row>
    <row r="13" spans="1:5" x14ac:dyDescent="0.3">
      <c r="A13">
        <v>2026</v>
      </c>
      <c r="C13" s="112">
        <f>_xlfn.FORECAST.ETS(A13,$B$2:$B$10,$A$2:$A$10,1,1)</f>
        <v>0.13521631376242099</v>
      </c>
      <c r="D13" s="112">
        <f>C13-_xlfn.FORECAST.ETS.CONFINT(A13,$B$2:$B$10,$A$2:$A$10,0.95,1,1)</f>
        <v>9.4703459489561742E-2</v>
      </c>
      <c r="E13" s="112">
        <f>C13+_xlfn.FORECAST.ETS.CONFINT(A13,$B$2:$B$10,$A$2:$A$10,0.95,1,1)</f>
        <v>0.17572916803528024</v>
      </c>
    </row>
    <row r="14" spans="1:5" x14ac:dyDescent="0.3">
      <c r="A14">
        <v>2027</v>
      </c>
      <c r="C14" s="112">
        <f>_xlfn.FORECAST.ETS(A14,$B$2:$B$10,$A$2:$A$10,1,1)</f>
        <v>0.13313100502052397</v>
      </c>
      <c r="D14" s="112">
        <f>C14-_xlfn.FORECAST.ETS.CONFINT(A14,$B$2:$B$10,$A$2:$A$10,0.95,1,1)</f>
        <v>9.2617644352811113E-2</v>
      </c>
      <c r="E14" s="112">
        <f>C14+_xlfn.FORECAST.ETS.CONFINT(A14,$B$2:$B$10,$A$2:$A$10,0.95,1,1)</f>
        <v>0.17364436568823682</v>
      </c>
    </row>
    <row r="15" spans="1:5" x14ac:dyDescent="0.3">
      <c r="A15">
        <v>2028</v>
      </c>
      <c r="C15" s="112">
        <f>_xlfn.FORECAST.ETS(A15,$B$2:$B$10,$A$2:$A$10,1,1)</f>
        <v>0.13104569627862692</v>
      </c>
      <c r="D15" s="112">
        <f>C15-_xlfn.FORECAST.ETS.CONFINT(A15,$B$2:$B$10,$A$2:$A$10,0.95,1,1)</f>
        <v>9.053160641344464E-2</v>
      </c>
      <c r="E15" s="112">
        <f>C15+_xlfn.FORECAST.ETS.CONFINT(A15,$B$2:$B$10,$A$2:$A$10,0.95,1,1)</f>
        <v>0.17155978614380918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224B6-BE94-4BA6-A4EC-F980232308C8}">
  <dimension ref="B3:D25"/>
  <sheetViews>
    <sheetView workbookViewId="0">
      <selection activeCell="S31" sqref="S31"/>
    </sheetView>
  </sheetViews>
  <sheetFormatPr defaultRowHeight="14.4" x14ac:dyDescent="0.3"/>
  <cols>
    <col min="2" max="2" width="5" bestFit="1" customWidth="1"/>
    <col min="3" max="3" width="17.33203125" bestFit="1" customWidth="1"/>
    <col min="4" max="4" width="22" bestFit="1" customWidth="1"/>
  </cols>
  <sheetData>
    <row r="3" spans="2:4" x14ac:dyDescent="0.3">
      <c r="B3" t="s">
        <v>219</v>
      </c>
      <c r="C3" t="s">
        <v>220</v>
      </c>
      <c r="D3" t="s">
        <v>221</v>
      </c>
    </row>
    <row r="4" spans="2:4" x14ac:dyDescent="0.3">
      <c r="B4">
        <v>2015</v>
      </c>
      <c r="C4" s="92">
        <f>(D4/27799-1)</f>
        <v>0.10079499262563396</v>
      </c>
      <c r="D4" s="3">
        <v>30601</v>
      </c>
    </row>
    <row r="5" spans="2:4" x14ac:dyDescent="0.3">
      <c r="B5">
        <v>2016</v>
      </c>
      <c r="C5" s="92">
        <f>(D5/D4-1)</f>
        <v>5.8004640371229765E-2</v>
      </c>
      <c r="D5" s="3">
        <v>32376</v>
      </c>
    </row>
    <row r="6" spans="2:4" x14ac:dyDescent="0.3">
      <c r="B6">
        <v>2017</v>
      </c>
      <c r="C6" s="92">
        <f t="shared" ref="C6:C12" si="0">(D6/D5-1)</f>
        <v>6.0971089696071123E-2</v>
      </c>
      <c r="D6" s="3">
        <v>34350</v>
      </c>
    </row>
    <row r="7" spans="2:4" x14ac:dyDescent="0.3">
      <c r="B7">
        <v>2018</v>
      </c>
      <c r="C7" s="92">
        <f t="shared" si="0"/>
        <v>5.95924308588065E-2</v>
      </c>
      <c r="D7" s="3">
        <v>36397</v>
      </c>
    </row>
    <row r="8" spans="2:4" x14ac:dyDescent="0.3">
      <c r="B8">
        <v>2019</v>
      </c>
      <c r="C8" s="92">
        <f t="shared" si="0"/>
        <v>7.4731433909388079E-2</v>
      </c>
      <c r="D8" s="3">
        <v>39117</v>
      </c>
    </row>
    <row r="9" spans="2:4" x14ac:dyDescent="0.3">
      <c r="B9">
        <v>2020</v>
      </c>
      <c r="C9" s="92">
        <f t="shared" si="0"/>
        <v>-4.3817266150267153E-2</v>
      </c>
      <c r="D9" s="3">
        <v>37403</v>
      </c>
    </row>
    <row r="10" spans="2:4" x14ac:dyDescent="0.3">
      <c r="B10">
        <v>2021</v>
      </c>
      <c r="C10" s="92">
        <f t="shared" si="0"/>
        <v>0.19076009945726269</v>
      </c>
      <c r="D10" s="3">
        <v>44538</v>
      </c>
    </row>
    <row r="11" spans="2:4" x14ac:dyDescent="0.3">
      <c r="B11">
        <v>2022</v>
      </c>
      <c r="C11" s="92">
        <f t="shared" si="0"/>
        <v>4.8767344739323759E-2</v>
      </c>
      <c r="D11" s="3">
        <v>46710</v>
      </c>
    </row>
    <row r="12" spans="2:4" x14ac:dyDescent="0.3">
      <c r="B12">
        <v>2023</v>
      </c>
      <c r="C12" s="92">
        <f t="shared" si="0"/>
        <v>9.6488974523656568E-2</v>
      </c>
      <c r="D12" s="3">
        <v>51217</v>
      </c>
    </row>
    <row r="16" spans="2:4" x14ac:dyDescent="0.3">
      <c r="B16" t="s">
        <v>219</v>
      </c>
      <c r="C16" t="s">
        <v>225</v>
      </c>
      <c r="D16" t="s">
        <v>226</v>
      </c>
    </row>
    <row r="17" spans="2:4" x14ac:dyDescent="0.3">
      <c r="B17">
        <v>2015</v>
      </c>
      <c r="C17" s="92">
        <f>D17/D4</f>
        <v>0.15813208718669325</v>
      </c>
      <c r="D17">
        <v>4839</v>
      </c>
    </row>
    <row r="18" spans="2:4" x14ac:dyDescent="0.3">
      <c r="B18">
        <v>2016</v>
      </c>
      <c r="C18" s="92">
        <f t="shared" ref="C18:C25" si="1">D18/D5</f>
        <v>0.16342352359772672</v>
      </c>
      <c r="D18">
        <v>5291</v>
      </c>
    </row>
    <row r="19" spans="2:4" x14ac:dyDescent="0.3">
      <c r="B19">
        <v>2017</v>
      </c>
      <c r="C19" s="92">
        <f t="shared" si="1"/>
        <v>0.16451237263464338</v>
      </c>
      <c r="D19">
        <v>5651</v>
      </c>
    </row>
    <row r="20" spans="2:4" x14ac:dyDescent="0.3">
      <c r="B20">
        <v>2018</v>
      </c>
      <c r="C20" s="92">
        <f t="shared" si="1"/>
        <v>0.14083578316894249</v>
      </c>
      <c r="D20">
        <v>5126</v>
      </c>
    </row>
    <row r="21" spans="2:4" x14ac:dyDescent="0.3">
      <c r="B21">
        <v>2019</v>
      </c>
      <c r="C21" s="92">
        <f t="shared" si="1"/>
        <v>0.14200986783240024</v>
      </c>
      <c r="D21">
        <v>5555</v>
      </c>
    </row>
    <row r="22" spans="2:4" x14ac:dyDescent="0.3">
      <c r="B22">
        <v>2020</v>
      </c>
      <c r="C22" s="92">
        <f t="shared" si="1"/>
        <v>9.8842338849824879E-2</v>
      </c>
      <c r="D22">
        <v>3697</v>
      </c>
    </row>
    <row r="23" spans="2:4" x14ac:dyDescent="0.3">
      <c r="B23">
        <v>2021</v>
      </c>
      <c r="C23" s="92">
        <f t="shared" si="1"/>
        <v>0.17214513449189456</v>
      </c>
      <c r="D23">
        <v>7667</v>
      </c>
    </row>
    <row r="24" spans="2:4" x14ac:dyDescent="0.3">
      <c r="B24">
        <v>2022</v>
      </c>
      <c r="C24" s="92">
        <f t="shared" si="1"/>
        <v>0.16212802397773496</v>
      </c>
      <c r="D24">
        <v>7573</v>
      </c>
    </row>
    <row r="25" spans="2:4" x14ac:dyDescent="0.3">
      <c r="B25">
        <v>2023</v>
      </c>
      <c r="C25" s="92">
        <f t="shared" si="1"/>
        <v>0.13468184391901128</v>
      </c>
      <c r="D25">
        <v>6898</v>
      </c>
    </row>
  </sheetData>
  <dataConsolidate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Sheet1</vt:lpstr>
      <vt:lpstr>Historicals</vt:lpstr>
      <vt:lpstr>Segmental forecast</vt:lpstr>
      <vt:lpstr>Three Statements</vt:lpstr>
      <vt:lpstr>Forecasting Trend_Rev Growth</vt:lpstr>
      <vt:lpstr>Forecasting Trend_EBIT Margin</vt:lpstr>
      <vt:lpstr>Regression 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Harsha</cp:lastModifiedBy>
  <dcterms:created xsi:type="dcterms:W3CDTF">2020-05-20T17:26:08Z</dcterms:created>
  <dcterms:modified xsi:type="dcterms:W3CDTF">2024-04-08T21:51:47Z</dcterms:modified>
</cp:coreProperties>
</file>