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im\OneDrive\سطح المكتب\"/>
    </mc:Choice>
  </mc:AlternateContent>
  <xr:revisionPtr revIDLastSave="0" documentId="13_ncr:1_{D18AB543-118F-4BBE-B665-40D9151EC0B0}" xr6:coauthVersionLast="47" xr6:coauthVersionMax="47" xr10:uidLastSave="{00000000-0000-0000-0000-000000000000}"/>
  <bookViews>
    <workbookView xWindow="-96" yWindow="-96" windowWidth="23232" windowHeight="12432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E30" i="3"/>
  <c r="C30" i="3"/>
  <c r="D31" i="3"/>
  <c r="E31" i="3"/>
  <c r="C31" i="3"/>
  <c r="J31" i="3"/>
  <c r="I31" i="3"/>
  <c r="H31" i="3"/>
  <c r="D28" i="3"/>
  <c r="E28" i="3"/>
  <c r="C28" i="3"/>
  <c r="D12" i="3"/>
  <c r="E12" i="3"/>
  <c r="C12" i="3"/>
  <c r="D8" i="3"/>
  <c r="E8" i="3"/>
  <c r="C8" i="3"/>
  <c r="I8" i="3"/>
  <c r="J8" i="3"/>
  <c r="H8" i="3"/>
  <c r="D29" i="3"/>
  <c r="E29" i="3"/>
  <c r="C29" i="3"/>
  <c r="E46" i="3"/>
  <c r="D46" i="3"/>
  <c r="C46" i="3"/>
  <c r="D44" i="3"/>
  <c r="E44" i="3"/>
  <c r="C44" i="3"/>
  <c r="D50" i="3"/>
  <c r="E50" i="3"/>
  <c r="C50" i="3"/>
  <c r="D51" i="3"/>
  <c r="E51" i="3"/>
  <c r="C51" i="3"/>
  <c r="D49" i="3"/>
  <c r="E49" i="3"/>
  <c r="C49" i="3"/>
  <c r="C48" i="3"/>
  <c r="D48" i="3"/>
  <c r="E48" i="3"/>
  <c r="D47" i="3"/>
  <c r="E47" i="3"/>
  <c r="C47" i="3"/>
  <c r="D42" i="3"/>
  <c r="E42" i="3"/>
  <c r="C42" i="3"/>
  <c r="D43" i="3"/>
  <c r="E43" i="3"/>
  <c r="C43" i="3"/>
  <c r="D40" i="3"/>
  <c r="E40" i="3"/>
  <c r="C40" i="3"/>
  <c r="D41" i="3"/>
  <c r="E41" i="3"/>
  <c r="C41" i="3"/>
  <c r="D37" i="3"/>
  <c r="E37" i="3"/>
  <c r="C37" i="3"/>
  <c r="D36" i="3"/>
  <c r="E36" i="3"/>
  <c r="C36" i="3"/>
  <c r="D35" i="3"/>
  <c r="E35" i="3"/>
  <c r="C35" i="3"/>
  <c r="D34" i="3"/>
  <c r="E34" i="3"/>
  <c r="C34" i="3"/>
  <c r="D27" i="3"/>
  <c r="E27" i="3"/>
  <c r="C27" i="3"/>
  <c r="D26" i="3"/>
  <c r="E26" i="3"/>
  <c r="C26" i="3"/>
  <c r="D25" i="3"/>
  <c r="E25" i="3"/>
  <c r="C25" i="3"/>
  <c r="D22" i="3"/>
  <c r="E22" i="3"/>
  <c r="C22" i="3"/>
  <c r="C17" i="3"/>
  <c r="D20" i="3"/>
  <c r="E20" i="3"/>
  <c r="C20" i="3"/>
  <c r="D19" i="3"/>
  <c r="D18" i="3" s="1"/>
  <c r="E19" i="3"/>
  <c r="C19" i="3"/>
  <c r="D21" i="3"/>
  <c r="E21" i="3"/>
  <c r="C21" i="3"/>
  <c r="E18" i="3"/>
  <c r="C18" i="3"/>
  <c r="D17" i="3"/>
  <c r="E17" i="3"/>
  <c r="D13" i="3"/>
  <c r="E13" i="3"/>
  <c r="C13" i="3"/>
  <c r="D14" i="3"/>
  <c r="E14" i="3"/>
  <c r="C14" i="3"/>
  <c r="D11" i="3"/>
  <c r="E11" i="3"/>
  <c r="C11" i="3"/>
  <c r="D10" i="3"/>
  <c r="E10" i="3"/>
  <c r="C10" i="3"/>
  <c r="D9" i="3"/>
  <c r="E9" i="3"/>
  <c r="C9" i="3"/>
  <c r="D7" i="3"/>
  <c r="E7" i="3"/>
  <c r="C7" i="3"/>
  <c r="D5" i="3"/>
  <c r="E5" i="3"/>
  <c r="C5" i="3"/>
  <c r="D6" i="3"/>
  <c r="E6" i="3"/>
  <c r="C6" i="3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13" i="1"/>
  <c r="C18" i="1" s="1"/>
  <c r="C20" i="1" s="1"/>
  <c r="C22" i="1" s="1"/>
  <c r="C76" i="1" s="1"/>
  <c r="C91" i="1" s="1"/>
  <c r="C109" i="1" s="1"/>
  <c r="B62" i="1"/>
  <c r="B69" i="1" s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A47" i="3"/>
  <c r="A49" i="3" s="1"/>
  <c r="A24" i="3"/>
  <c r="A25" i="3" s="1"/>
  <c r="A26" i="3" s="1"/>
  <c r="A27" i="3" s="1"/>
  <c r="A28" i="3" s="1"/>
  <c r="A29" i="3" s="1"/>
  <c r="A30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<sst xmlns="http://schemas.openxmlformats.org/spreadsheetml/2006/main" count="177" uniqueCount="154">
  <si>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</si>
  <si>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</si>
  <si>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</si>
  <si>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</si>
  <si>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</si>
  <si>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</si>
  <si>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</si>
  <si>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</si>
  <si>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</si>
  <si>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</si>
  <si>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</si>
  <si>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</si>
  <si>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</si>
  <si>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</si>
  <si>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</si>
  <si>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</si>
  <si>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</si>
  <si>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</si>
  <si>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</si>
  <si>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</si>
  <si>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</si>
  <si>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</si>
  <si>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</si>
  <si>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</si>
  <si>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</si>
  <si>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</si>
  <si>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</si>
  <si>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</si>
  <si>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</si>
  <si>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</si>
  <si>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</si>
  <si>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</si>
  <si>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</si>
  <si>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</si>
  <si>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</si>
  <si>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</si>
  <si>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</si>
  <si>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</si>
  <si>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</si>
  <si>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</si>
  <si>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</si>
  <si>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</si>
  <si>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</si>
  <si>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</si>
  <si>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</si>
  <si>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</si>
  <si>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</si>
  <si>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</si>
  <si>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</si>
  <si>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</si>
  <si>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</si>
  <si>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</si>
  <si>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</si>
  <si>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</si>
  <si>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</si>
  <si>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</si>
  <si>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</si>
  <si>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</si>
  <si>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</si>
  <si>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</si>
  <si>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</si>
  <si>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</si>
  <si>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</si>
  <si>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</si>
  <si>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</si>
  <si>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</si>
  <si>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</si>
  <si>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</si>
  <si>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</si>
  <si>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</si>
  <si>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</si>
  <si>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</si>
  <si>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</si>
  <si>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</si>
  <si>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</si>
  <si>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</si>
  <si>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</si>
  <si>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</si>
  <si>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</si>
  <si>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</si>
  <si>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</si>
  <si>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</si>
  <si>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</si>
  <si>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</si>
  <si>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</si>
  <si>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</si>
  <si>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</si>
  <si>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</si>
  <si>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</si>
  <si>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</si>
  <si>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</si>
  <si>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</si>
  <si>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</si>
  <si>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</si>
  <si>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</si>
  <si>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</si>
  <si>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</si>
  <si>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</si>
  <si>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</si>
  <si>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</si>
  <si>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</si>
  <si>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</si>
  <si>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</si>
  <si>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</si>
  <si>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</si>
  <si>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</si>
  <si>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</si>
  <si>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</si>
  <si>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</si>
  <si>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</si>
  <si>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</si>
  <si>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</si>
  <si>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</si>
  <si>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</si>
  <si>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</si>
  <si>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</si>
  <si>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</si>
  <si>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</si>
  <si>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</si>
  <si>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</si>
  <si>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</si>
  <si>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</si>
  <si>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</si>
  <si>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</si>
  <si>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</si>
  <si>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</si>
  <si>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</si>
  <si>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</si>
  <si>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</si>
  <si>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</si>
  <si>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</si>
  <si>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</si>
  <si>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</si>
  <si>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</si>
  <si>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</si>
  <si>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</si>
  <si>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</si>
  <si>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</si>
  <si>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</si>
  <si>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</si>
  <si>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</si>
  <si>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</si>
  <si>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</si>
  <si>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</si>
  <si>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</si>
  <si>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</si>
  <si>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</si>
  <si>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</si>
  <si>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</si>
  <si>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</si>
  <si>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 xml:space="preserve">shares outstanding = </t>
  </si>
  <si>
    <t>market Cap =</t>
  </si>
  <si>
    <t xml:space="preserve">daily opreational expenses = </t>
  </si>
  <si>
    <t>Capex=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</si>
</sst>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6" fontId="0" fillId="0" borderId="0" xfId="0" applyNumberFormat="1"/>
    <xf numFmtId="2" fontId="0" fillId="0" borderId="0" xfId="0" applyNumberFormat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horizontal="left"/>
    </xf>
    <xf numFmtId="10" fontId="0" fillId="0" borderId="0" xfId="3" applyNumberFormat="1" applyFont="1"/>
    <xf numFmtId="10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ont="1"/>
    <xf numFmtId="3" fontId="0" fillId="0" borderId="0" xfId="0" applyNumberFormat="1" applyFont="1"/>
    <xf numFmtId="2" fontId="0" fillId="0" borderId="0" xfId="0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2" workbookViewId="0">
      <selection activeCell="A4" sqref="A4"/>
    </sheetView>
  </sheetViews>
  <sheetFormatPr defaultRowHeight="14.4" x14ac:dyDescent="0.55000000000000004"/>
  <cols>
    <col min="1" max="1" width="104.578125" customWidth="1"/>
  </cols>
  <sheetData>
    <row r="1" spans="1:1" ht="23.1" x14ac:dyDescent="0.85">
      <c r="A1" s="5" t="s">
        <v>87</v>
      </c>
    </row>
    <row r="3" spans="1:1" x14ac:dyDescent="0.55000000000000004">
      <c r="A3" s="7" t="s">
        <v>141</v>
      </c>
    </row>
    <row r="4" spans="1:1" x14ac:dyDescent="0.55000000000000004">
      <c r="A4" s="16" t="s">
        <v>88</v>
      </c>
    </row>
    <row r="5" spans="1:1" x14ac:dyDescent="0.55000000000000004">
      <c r="A5" s="7" t="s">
        <v>97</v>
      </c>
    </row>
    <row r="6" spans="1:1" x14ac:dyDescent="0.55000000000000004">
      <c r="A6" s="1" t="s">
        <v>148</v>
      </c>
    </row>
    <row r="7" spans="1:1" x14ac:dyDescent="0.55000000000000004">
      <c r="A7" s="1"/>
    </row>
    <row r="8" spans="1:1" x14ac:dyDescent="0.55000000000000004">
      <c r="A8" s="17" t="s">
        <v>149</v>
      </c>
    </row>
    <row r="9" spans="1:1" x14ac:dyDescent="0.55000000000000004">
      <c r="A9" s="1" t="s">
        <v>145</v>
      </c>
    </row>
    <row r="10" spans="1:1" x14ac:dyDescent="0.55000000000000004">
      <c r="A10" s="1" t="s">
        <v>89</v>
      </c>
    </row>
    <row r="11" spans="1:1" x14ac:dyDescent="0.55000000000000004">
      <c r="A11" s="1" t="s">
        <v>90</v>
      </c>
    </row>
    <row r="12" spans="1:1" x14ac:dyDescent="0.55000000000000004">
      <c r="A12" s="1" t="s">
        <v>91</v>
      </c>
    </row>
    <row r="13" spans="1:1" x14ac:dyDescent="0.55000000000000004">
      <c r="A13" s="1"/>
    </row>
    <row r="14" spans="1:1" x14ac:dyDescent="0.55000000000000004">
      <c r="A14" s="17" t="s">
        <v>92</v>
      </c>
    </row>
    <row r="15" spans="1:1" x14ac:dyDescent="0.55000000000000004">
      <c r="A15" s="1" t="s">
        <v>146</v>
      </c>
    </row>
    <row r="16" spans="1:1" x14ac:dyDescent="0.55000000000000004">
      <c r="A16" s="1" t="s">
        <v>89</v>
      </c>
    </row>
    <row r="17" spans="1:1" x14ac:dyDescent="0.55000000000000004">
      <c r="A17" s="1" t="s">
        <v>90</v>
      </c>
    </row>
    <row r="18" spans="1:1" x14ac:dyDescent="0.55000000000000004">
      <c r="A18" s="1" t="s">
        <v>14</v>
      </c>
    </row>
    <row r="19" spans="1:1" x14ac:dyDescent="0.55000000000000004">
      <c r="A19" s="1" t="s">
        <v>93</v>
      </c>
    </row>
    <row r="20" spans="1:1" x14ac:dyDescent="0.55000000000000004">
      <c r="A20" s="1"/>
    </row>
    <row r="21" spans="1:1" x14ac:dyDescent="0.55000000000000004">
      <c r="A21" s="17" t="s">
        <v>98</v>
      </c>
    </row>
    <row r="22" spans="1:1" x14ac:dyDescent="0.55000000000000004">
      <c r="A22" s="1" t="s">
        <v>94</v>
      </c>
    </row>
    <row r="23" spans="1:1" x14ac:dyDescent="0.55000000000000004">
      <c r="A23" s="1" t="s">
        <v>95</v>
      </c>
    </row>
    <row r="24" spans="1:1" x14ac:dyDescent="0.55000000000000004">
      <c r="A24" s="1" t="s">
        <v>96</v>
      </c>
    </row>
    <row r="25" spans="1:1" x14ac:dyDescent="0.55000000000000004">
      <c r="A25" s="1"/>
    </row>
    <row r="26" spans="1:1" x14ac:dyDescent="0.55000000000000004">
      <c r="A26" s="17" t="s">
        <v>144</v>
      </c>
    </row>
    <row r="27" spans="1:1" x14ac:dyDescent="0.55000000000000004">
      <c r="A27" s="16" t="s">
        <v>143</v>
      </c>
    </row>
    <row r="29" spans="1:1" x14ac:dyDescent="0.55000000000000004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82" workbookViewId="0">
      <selection activeCell="E45" sqref="E45"/>
    </sheetView>
  </sheetViews>
  <sheetFormatPr defaultRowHeight="14.4" x14ac:dyDescent="0.55000000000000004"/>
  <cols>
    <col min="1" max="1" width="59" customWidth="1"/>
    <col min="2" max="3" width="11.578125" bestFit="1" customWidth="1"/>
    <col min="4" max="4" width="11.68359375" bestFit="1" customWidth="1"/>
  </cols>
  <sheetData>
    <row r="1" spans="1:10" ht="60" customHeight="1" x14ac:dyDescent="0.55000000000000004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55000000000000004">
      <c r="A2" s="32" t="s">
        <v>1</v>
      </c>
      <c r="B2" s="32"/>
      <c r="C2" s="32"/>
      <c r="D2" s="32"/>
    </row>
    <row r="3" spans="1:10" x14ac:dyDescent="0.55000000000000004">
      <c r="B3" s="31" t="s">
        <v>23</v>
      </c>
      <c r="C3" s="31"/>
      <c r="D3" s="31"/>
    </row>
    <row r="4" spans="1:10" x14ac:dyDescent="0.55000000000000004">
      <c r="B4" s="7">
        <v>2022</v>
      </c>
      <c r="C4" s="7">
        <v>2021</v>
      </c>
      <c r="D4" s="7">
        <v>2020</v>
      </c>
    </row>
    <row r="5" spans="1:10" x14ac:dyDescent="0.55000000000000004">
      <c r="A5" t="s">
        <v>3</v>
      </c>
    </row>
    <row r="6" spans="1:10" x14ac:dyDescent="0.55000000000000004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55000000000000004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55000000000000004">
      <c r="A8" s="8" t="s">
        <v>6</v>
      </c>
      <c r="B8" s="13">
        <f>+B6+B7</f>
        <v>394328</v>
      </c>
      <c r="C8" s="13">
        <f>+C6+C7</f>
        <v>365817</v>
      </c>
      <c r="D8" s="13">
        <f>+D6+D7</f>
        <v>274515</v>
      </c>
    </row>
    <row r="9" spans="1:10" x14ac:dyDescent="0.55000000000000004">
      <c r="A9" t="s">
        <v>7</v>
      </c>
      <c r="B9" s="12"/>
      <c r="C9" s="12"/>
      <c r="D9" s="12"/>
    </row>
    <row r="10" spans="1:10" x14ac:dyDescent="0.55000000000000004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55000000000000004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55000000000000004">
      <c r="A12" s="8" t="s">
        <v>8</v>
      </c>
      <c r="B12" s="13">
        <f>+B10+B11</f>
        <v>223546</v>
      </c>
      <c r="C12" s="13">
        <f>+C10+C11</f>
        <v>212981</v>
      </c>
      <c r="D12" s="13">
        <f>+D10+D11</f>
        <v>169559</v>
      </c>
    </row>
    <row r="13" spans="1:10" x14ac:dyDescent="0.55000000000000004">
      <c r="A13" s="8" t="s">
        <v>9</v>
      </c>
      <c r="B13" s="13">
        <f>+B8-B12</f>
        <v>170782</v>
      </c>
      <c r="C13" s="13">
        <f>+C8-C12</f>
        <v>152836</v>
      </c>
      <c r="D13" s="13">
        <f>+D8-D12</f>
        <v>104956</v>
      </c>
    </row>
    <row r="14" spans="1:10" x14ac:dyDescent="0.55000000000000004">
      <c r="A14" t="s">
        <v>10</v>
      </c>
      <c r="B14" s="12"/>
      <c r="C14" s="12"/>
      <c r="D14" s="12"/>
    </row>
    <row r="15" spans="1:10" x14ac:dyDescent="0.55000000000000004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55000000000000004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55000000000000004">
      <c r="A17" s="8" t="s">
        <v>13</v>
      </c>
      <c r="B17" s="13">
        <f>+B15+B16</f>
        <v>51345</v>
      </c>
      <c r="C17" s="13">
        <f>+C15+C16</f>
        <v>43887</v>
      </c>
      <c r="D17" s="13">
        <f>+D15+D16</f>
        <v>38668</v>
      </c>
    </row>
    <row r="18" spans="1:4" s="7" customFormat="1" x14ac:dyDescent="0.55000000000000004">
      <c r="A18" s="8" t="s">
        <v>14</v>
      </c>
      <c r="B18" s="13">
        <f>+B13-B17</f>
        <v>119437</v>
      </c>
      <c r="C18" s="13">
        <f>+C13-C17</f>
        <v>108949</v>
      </c>
      <c r="D18" s="13">
        <f>+D13-D17</f>
        <v>66288</v>
      </c>
    </row>
    <row r="19" spans="1:4" x14ac:dyDescent="0.55000000000000004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55000000000000004">
      <c r="A20" s="8" t="s">
        <v>16</v>
      </c>
      <c r="B20" s="13">
        <f>+B18+B19</f>
        <v>119103</v>
      </c>
      <c r="C20" s="13">
        <f>+C18+C19</f>
        <v>109207</v>
      </c>
      <c r="D20" s="13">
        <f>+D18+D19</f>
        <v>67091</v>
      </c>
    </row>
    <row r="21" spans="1:4" x14ac:dyDescent="0.55000000000000004">
      <c r="A21" t="s">
        <v>17</v>
      </c>
      <c r="B21" s="12">
        <v>19300</v>
      </c>
      <c r="C21" s="12">
        <v>14527</v>
      </c>
      <c r="D21" s="12">
        <v>9680</v>
      </c>
    </row>
    <row r="22" spans="1:4" ht="14.7" thickBot="1" x14ac:dyDescent="0.6">
      <c r="A22" s="9" t="s">
        <v>18</v>
      </c>
      <c r="B22" s="14">
        <f>+B20-B21</f>
        <v>99803</v>
      </c>
      <c r="C22" s="14">
        <f>+C20-C21</f>
        <v>94680</v>
      </c>
      <c r="D22" s="14">
        <f>+D20-D21</f>
        <v>57411</v>
      </c>
    </row>
    <row r="23" spans="1:4" ht="14.7" thickTop="1" x14ac:dyDescent="0.55000000000000004">
      <c r="A23" t="s">
        <v>19</v>
      </c>
    </row>
    <row r="24" spans="1:4" x14ac:dyDescent="0.55000000000000004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55000000000000004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55000000000000004">
      <c r="A26" t="s">
        <v>22</v>
      </c>
    </row>
    <row r="27" spans="1:4" x14ac:dyDescent="0.55000000000000004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55000000000000004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55000000000000004">
      <c r="A31" s="32" t="s">
        <v>24</v>
      </c>
      <c r="B31" s="32"/>
      <c r="C31" s="32"/>
      <c r="D31" s="32"/>
    </row>
    <row r="32" spans="1:4" x14ac:dyDescent="0.55000000000000004">
      <c r="B32" s="31" t="s">
        <v>142</v>
      </c>
      <c r="C32" s="31"/>
      <c r="D32" s="31"/>
    </row>
    <row r="33" spans="1:5" x14ac:dyDescent="0.55000000000000004">
      <c r="B33" s="7">
        <f>+B4</f>
        <v>2022</v>
      </c>
      <c r="C33" s="7">
        <f>+C4</f>
        <v>2021</v>
      </c>
      <c r="D33" s="7">
        <f>+D4</f>
        <v>2020</v>
      </c>
      <c r="E33">
        <v>2019</v>
      </c>
    </row>
    <row r="35" spans="1:5" x14ac:dyDescent="0.55000000000000004">
      <c r="A35" t="s">
        <v>25</v>
      </c>
    </row>
    <row r="36" spans="1:5" x14ac:dyDescent="0.55000000000000004">
      <c r="A36" s="1" t="s">
        <v>26</v>
      </c>
      <c r="B36" s="12">
        <v>23646</v>
      </c>
      <c r="C36" s="12">
        <v>34940</v>
      </c>
      <c r="D36" s="12">
        <v>38016</v>
      </c>
    </row>
    <row r="37" spans="1:5" x14ac:dyDescent="0.55000000000000004">
      <c r="A37" s="1" t="s">
        <v>27</v>
      </c>
      <c r="B37" s="12">
        <v>24658</v>
      </c>
      <c r="C37" s="12">
        <v>27699</v>
      </c>
      <c r="D37" s="12">
        <v>52927</v>
      </c>
    </row>
    <row r="38" spans="1:5" x14ac:dyDescent="0.55000000000000004">
      <c r="A38" s="1" t="s">
        <v>28</v>
      </c>
      <c r="B38" s="12">
        <v>28184</v>
      </c>
      <c r="C38" s="12">
        <v>26278</v>
      </c>
      <c r="D38" s="12">
        <v>16120</v>
      </c>
    </row>
    <row r="39" spans="1:5" x14ac:dyDescent="0.55000000000000004">
      <c r="A39" s="1" t="s">
        <v>29</v>
      </c>
      <c r="B39" s="12">
        <v>4946</v>
      </c>
      <c r="C39" s="12">
        <v>6580</v>
      </c>
      <c r="D39" s="12">
        <v>4061</v>
      </c>
    </row>
    <row r="40" spans="1:5" x14ac:dyDescent="0.55000000000000004">
      <c r="A40" s="1" t="s">
        <v>47</v>
      </c>
      <c r="B40" s="12">
        <v>32748</v>
      </c>
      <c r="C40" s="12">
        <v>25228</v>
      </c>
      <c r="D40" s="12">
        <v>21325</v>
      </c>
    </row>
    <row r="41" spans="1:5" x14ac:dyDescent="0.55000000000000004">
      <c r="A41" s="1" t="s">
        <v>30</v>
      </c>
      <c r="B41" s="12">
        <v>21223</v>
      </c>
      <c r="C41" s="12">
        <v>14111</v>
      </c>
      <c r="D41" s="12">
        <v>11264</v>
      </c>
    </row>
    <row r="42" spans="1:5" x14ac:dyDescent="0.55000000000000004">
      <c r="A42" s="8" t="s">
        <v>31</v>
      </c>
      <c r="B42" s="13">
        <f>+SUM(B36:B41)</f>
        <v>135405</v>
      </c>
      <c r="C42" s="13">
        <f>+SUM(C36:C41)</f>
        <v>134836</v>
      </c>
      <c r="D42" s="13">
        <f>+SUM(D36:D41)</f>
        <v>143713</v>
      </c>
    </row>
    <row r="43" spans="1:5" x14ac:dyDescent="0.55000000000000004">
      <c r="A43" t="s">
        <v>48</v>
      </c>
      <c r="B43" s="12"/>
      <c r="C43" s="12"/>
      <c r="D43" s="12"/>
    </row>
    <row r="44" spans="1:5" x14ac:dyDescent="0.55000000000000004">
      <c r="A44" s="1" t="s">
        <v>27</v>
      </c>
      <c r="B44" s="12">
        <v>120805</v>
      </c>
      <c r="C44" s="12">
        <v>127877</v>
      </c>
      <c r="D44" s="12">
        <v>100887</v>
      </c>
    </row>
    <row r="45" spans="1:5" x14ac:dyDescent="0.55000000000000004">
      <c r="A45" s="1" t="s">
        <v>32</v>
      </c>
      <c r="B45" s="12">
        <v>42117</v>
      </c>
      <c r="C45" s="12">
        <v>39440</v>
      </c>
      <c r="D45" s="12">
        <v>36766</v>
      </c>
      <c r="E45" s="2">
        <v>37378</v>
      </c>
    </row>
    <row r="46" spans="1:5" x14ac:dyDescent="0.55000000000000004">
      <c r="A46" s="1" t="s">
        <v>49</v>
      </c>
      <c r="B46" s="12">
        <v>54428</v>
      </c>
      <c r="C46" s="12">
        <v>48849</v>
      </c>
      <c r="D46" s="12">
        <v>42522</v>
      </c>
    </row>
    <row r="47" spans="1:5" x14ac:dyDescent="0.55000000000000004">
      <c r="A47" s="8" t="s">
        <v>50</v>
      </c>
      <c r="B47" s="13">
        <f>+SUM(B44:B46)</f>
        <v>217350</v>
      </c>
      <c r="C47" s="13">
        <f>+SUM(C44:C46)</f>
        <v>216166</v>
      </c>
      <c r="D47" s="13">
        <f>+SUM(D44:D46)</f>
        <v>180175</v>
      </c>
    </row>
    <row r="48" spans="1:5" ht="14.7" thickBot="1" x14ac:dyDescent="0.6">
      <c r="A48" s="9" t="s">
        <v>33</v>
      </c>
      <c r="B48" s="14">
        <f>+B42+B47</f>
        <v>352755</v>
      </c>
      <c r="C48" s="14">
        <f>+C42+C47</f>
        <v>351002</v>
      </c>
      <c r="D48" s="14">
        <f>+D42+D47</f>
        <v>323888</v>
      </c>
    </row>
    <row r="49" spans="1:4" ht="14.7" thickTop="1" x14ac:dyDescent="0.55000000000000004"/>
    <row r="50" spans="1:4" x14ac:dyDescent="0.55000000000000004">
      <c r="A50" t="s">
        <v>34</v>
      </c>
    </row>
    <row r="51" spans="1:4" x14ac:dyDescent="0.55000000000000004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55000000000000004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55000000000000004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55000000000000004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55000000000000004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55000000000000004">
      <c r="A56" s="8" t="s">
        <v>40</v>
      </c>
      <c r="B56" s="13">
        <f>+SUM(B51:B55)</f>
        <v>153982</v>
      </c>
      <c r="C56" s="13">
        <f>+SUM(C51:C55)</f>
        <v>125481</v>
      </c>
      <c r="D56" s="13">
        <f>+SUM(D51:D55)</f>
        <v>105392</v>
      </c>
    </row>
    <row r="57" spans="1:4" x14ac:dyDescent="0.55000000000000004">
      <c r="A57" t="s">
        <v>51</v>
      </c>
      <c r="B57" s="12"/>
      <c r="C57" s="12"/>
      <c r="D57" s="12"/>
    </row>
    <row r="58" spans="1:4" x14ac:dyDescent="0.55000000000000004">
      <c r="A58" s="1" t="s">
        <v>37</v>
      </c>
      <c r="B58" s="12"/>
      <c r="C58" s="12"/>
      <c r="D58" s="12"/>
    </row>
    <row r="59" spans="1:4" x14ac:dyDescent="0.55000000000000004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55000000000000004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55000000000000004">
      <c r="A61" s="22" t="s">
        <v>53</v>
      </c>
      <c r="B61" s="21">
        <f>+B59+B60</f>
        <v>148101</v>
      </c>
      <c r="C61" s="21">
        <f>+C59+C60</f>
        <v>162431</v>
      </c>
      <c r="D61" s="21">
        <f>+D59+D60</f>
        <v>153157</v>
      </c>
    </row>
    <row r="62" spans="1:4" x14ac:dyDescent="0.55000000000000004">
      <c r="A62" s="8" t="s">
        <v>41</v>
      </c>
      <c r="B62" s="13">
        <f>+B56+B61</f>
        <v>302083</v>
      </c>
      <c r="C62" s="13">
        <f>+C56+C61</f>
        <v>287912</v>
      </c>
      <c r="D62" s="13">
        <f>+D56+D61</f>
        <v>258549</v>
      </c>
    </row>
    <row r="63" spans="1:4" x14ac:dyDescent="0.55000000000000004">
      <c r="B63" s="12"/>
      <c r="C63" s="12"/>
      <c r="D63" s="12"/>
    </row>
    <row r="64" spans="1:4" x14ac:dyDescent="0.55000000000000004">
      <c r="A64" t="s">
        <v>42</v>
      </c>
      <c r="B64" s="12"/>
      <c r="C64" s="12"/>
      <c r="D64" s="12"/>
    </row>
    <row r="65" spans="1:4" x14ac:dyDescent="0.55000000000000004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55000000000000004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55000000000000004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55000000000000004">
      <c r="A68" s="8" t="s">
        <v>45</v>
      </c>
      <c r="B68" s="13">
        <f>+SUM(B65:B67)</f>
        <v>50672</v>
      </c>
      <c r="C68" s="13">
        <f>+SUM(C65:C67)</f>
        <v>63090</v>
      </c>
      <c r="D68" s="13">
        <f>+SUM(D65:D67)</f>
        <v>65339</v>
      </c>
    </row>
    <row r="69" spans="1:4" ht="14.7" thickBot="1" x14ac:dyDescent="0.6">
      <c r="A69" s="9" t="s">
        <v>46</v>
      </c>
      <c r="B69" s="14">
        <f>+B68+B62</f>
        <v>352755</v>
      </c>
      <c r="C69" s="14">
        <f>+C68+C62</f>
        <v>351002</v>
      </c>
      <c r="D69" s="14">
        <f>+D68+D62</f>
        <v>323888</v>
      </c>
    </row>
    <row r="70" spans="1:4" ht="14.7" thickTop="1" x14ac:dyDescent="0.55000000000000004"/>
    <row r="71" spans="1:4" x14ac:dyDescent="0.55000000000000004">
      <c r="A71" s="32" t="s">
        <v>55</v>
      </c>
      <c r="B71" s="32"/>
      <c r="C71" s="32"/>
      <c r="D71" s="32"/>
    </row>
    <row r="72" spans="1:4" x14ac:dyDescent="0.55000000000000004">
      <c r="B72" s="31" t="s">
        <v>23</v>
      </c>
      <c r="C72" s="31"/>
      <c r="D72" s="31"/>
    </row>
    <row r="73" spans="1:4" x14ac:dyDescent="0.55000000000000004">
      <c r="B73" s="7">
        <f>+B33</f>
        <v>2022</v>
      </c>
      <c r="C73" s="7">
        <f>+C33</f>
        <v>2021</v>
      </c>
      <c r="D73" s="7">
        <f>+D33</f>
        <v>2020</v>
      </c>
    </row>
    <row r="75" spans="1:4" x14ac:dyDescent="0.55000000000000004">
      <c r="A75" s="7" t="s">
        <v>56</v>
      </c>
      <c r="B75" s="15"/>
      <c r="C75" s="15"/>
      <c r="D75" s="15"/>
    </row>
    <row r="76" spans="1:4" x14ac:dyDescent="0.55000000000000004">
      <c r="A76" t="s">
        <v>57</v>
      </c>
      <c r="B76" s="12">
        <f>+B22</f>
        <v>99803</v>
      </c>
      <c r="C76" s="12">
        <f>+C22</f>
        <v>94680</v>
      </c>
      <c r="D76" s="12">
        <f>+D22</f>
        <v>57411</v>
      </c>
    </row>
    <row r="77" spans="1:4" x14ac:dyDescent="0.55000000000000004">
      <c r="A77" s="11" t="s">
        <v>18</v>
      </c>
      <c r="B77" s="15"/>
      <c r="C77" s="15"/>
      <c r="D77" s="15"/>
    </row>
    <row r="78" spans="1:4" x14ac:dyDescent="0.55000000000000004">
      <c r="A78" s="1" t="s">
        <v>58</v>
      </c>
      <c r="B78" s="12"/>
      <c r="C78" s="12"/>
      <c r="D78" s="12"/>
    </row>
    <row r="79" spans="1:4" x14ac:dyDescent="0.55000000000000004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55000000000000004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55000000000000004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55000000000000004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55000000000000004">
      <c r="A83" t="s">
        <v>62</v>
      </c>
      <c r="B83" s="12"/>
      <c r="C83" s="12"/>
      <c r="D83" s="12"/>
    </row>
    <row r="84" spans="1:4" x14ac:dyDescent="0.55000000000000004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55000000000000004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55000000000000004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55000000000000004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55000000000000004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55000000000000004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55000000000000004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55000000000000004">
      <c r="A91" s="8" t="s">
        <v>63</v>
      </c>
      <c r="B91" s="13">
        <f>+SUM(B76:B90)</f>
        <v>122151</v>
      </c>
      <c r="C91" s="13">
        <f>+SUM(C76:C90)</f>
        <v>104038</v>
      </c>
      <c r="D91" s="13">
        <f>+SUM(D76:D90)</f>
        <v>80674</v>
      </c>
    </row>
    <row r="92" spans="1:4" x14ac:dyDescent="0.55000000000000004">
      <c r="A92" s="7" t="s">
        <v>64</v>
      </c>
      <c r="B92" s="12"/>
      <c r="C92" s="12"/>
      <c r="D92" s="12"/>
    </row>
    <row r="93" spans="1:4" x14ac:dyDescent="0.55000000000000004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55000000000000004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55000000000000004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55000000000000004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55000000000000004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55000000000000004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55000000000000004">
      <c r="A99" s="8" t="s">
        <v>70</v>
      </c>
      <c r="B99" s="13">
        <f>+SUM(B93:B98)</f>
        <v>-22354</v>
      </c>
      <c r="C99" s="13">
        <f>+SUM(C93:C98)</f>
        <v>-14545</v>
      </c>
      <c r="D99" s="13">
        <f>+SUM(D93:D98)</f>
        <v>-4289</v>
      </c>
    </row>
    <row r="100" spans="1:4" x14ac:dyDescent="0.55000000000000004">
      <c r="A100" s="7" t="s">
        <v>71</v>
      </c>
      <c r="B100" s="12"/>
      <c r="C100" s="12"/>
      <c r="D100" s="12"/>
    </row>
    <row r="101" spans="1:4" x14ac:dyDescent="0.55000000000000004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55000000000000004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55000000000000004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55000000000000004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55000000000000004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55000000000000004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55000000000000004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55000000000000004">
      <c r="A108" s="8" t="s">
        <v>77</v>
      </c>
      <c r="B108" s="13">
        <f>+SUM(B101:B107)</f>
        <v>-110749</v>
      </c>
      <c r="C108" s="13">
        <f>+SUM(C101:C107)</f>
        <v>-93353</v>
      </c>
      <c r="D108" s="13">
        <f>+SUM(D101:D107)</f>
        <v>-86820</v>
      </c>
    </row>
    <row r="109" spans="1:4" x14ac:dyDescent="0.55000000000000004">
      <c r="A109" s="8" t="s">
        <v>78</v>
      </c>
      <c r="B109" s="13">
        <f>+B91+B99+B108</f>
        <v>-10952</v>
      </c>
      <c r="C109" s="13">
        <f>+C91+C99+C108</f>
        <v>-3860</v>
      </c>
      <c r="D109" s="13">
        <f>+D91+D99+D108</f>
        <v>-10435</v>
      </c>
    </row>
    <row r="110" spans="1:4" ht="14.7" thickBot="1" x14ac:dyDescent="0.6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4.7" thickTop="1" x14ac:dyDescent="0.55000000000000004">
      <c r="B111" s="12"/>
      <c r="C111" s="12"/>
      <c r="D111" s="12"/>
    </row>
    <row r="112" spans="1:4" x14ac:dyDescent="0.55000000000000004">
      <c r="A112" t="s">
        <v>80</v>
      </c>
      <c r="B112" s="12"/>
      <c r="C112" s="12"/>
      <c r="D112" s="12"/>
    </row>
    <row r="113" spans="1:4" x14ac:dyDescent="0.55000000000000004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55000000000000004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topLeftCell="A20" workbookViewId="0">
      <selection activeCell="C30" sqref="C30:E30"/>
    </sheetView>
  </sheetViews>
  <sheetFormatPr defaultRowHeight="14.4" x14ac:dyDescent="0.55000000000000004"/>
  <cols>
    <col min="1" max="1" width="4.68359375" customWidth="1"/>
    <col min="2" max="2" width="44.83984375" customWidth="1"/>
    <col min="3" max="3" width="12.68359375" bestFit="1" customWidth="1"/>
    <col min="4" max="5" width="12" bestFit="1" customWidth="1"/>
    <col min="7" max="7" width="23.41796875" bestFit="1" customWidth="1"/>
    <col min="8" max="8" width="11.15625" bestFit="1" customWidth="1"/>
    <col min="9" max="10" width="10.578125" bestFit="1" customWidth="1"/>
  </cols>
  <sheetData>
    <row r="1" spans="1:10" ht="60" customHeight="1" x14ac:dyDescent="0.9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55000000000000004">
      <c r="C2" s="31" t="s">
        <v>23</v>
      </c>
      <c r="D2" s="31"/>
      <c r="E2" s="31"/>
    </row>
    <row r="3" spans="1:10" x14ac:dyDescent="0.55000000000000004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55000000000000004">
      <c r="A4" s="18">
        <v>1</v>
      </c>
      <c r="B4" s="25" t="s">
        <v>99</v>
      </c>
      <c r="C4" s="26"/>
      <c r="D4" s="26"/>
      <c r="E4" s="26"/>
    </row>
    <row r="5" spans="1:10" x14ac:dyDescent="0.55000000000000004">
      <c r="A5" s="18">
        <f>+A4+0.1</f>
        <v>1.1000000000000001</v>
      </c>
      <c r="B5" s="1" t="s">
        <v>100</v>
      </c>
      <c r="C5" s="24">
        <f>'Financial Statements'!B42/'Financial Statements'!B56</f>
        <v>0.87935602862672257</v>
      </c>
      <c r="D5" s="24">
        <f>'Financial Statements'!C42/'Financial Statements'!C56</f>
        <v>1.0745531195957954</v>
      </c>
      <c r="E5" s="24">
        <f>'Financial Statements'!D42/'Financial Statements'!D56</f>
        <v>1.3636044481554577</v>
      </c>
    </row>
    <row r="6" spans="1:10" x14ac:dyDescent="0.55000000000000004">
      <c r="A6" s="18">
        <f t="shared" ref="A6:A13" si="0">+A5+0.1</f>
        <v>1.2000000000000002</v>
      </c>
      <c r="B6" s="1" t="s">
        <v>101</v>
      </c>
      <c r="C6" s="24">
        <f>('Financial Statements'!B42-'Financial Statements'!B39)/'Financial Statements'!B62</f>
        <v>0.4318647524024854</v>
      </c>
      <c r="D6" s="24">
        <f>('Financial Statements'!C42-'Financial Statements'!C39)/'Financial Statements'!C62</f>
        <v>0.44546944899830504</v>
      </c>
      <c r="E6" s="24">
        <f>('Financial Statements'!D42-'Financial Statements'!D39)/'Financial Statements'!D62</f>
        <v>0.54013745943708924</v>
      </c>
    </row>
    <row r="7" spans="1:10" x14ac:dyDescent="0.55000000000000004">
      <c r="A7" s="18">
        <f t="shared" si="0"/>
        <v>1.3000000000000003</v>
      </c>
      <c r="B7" s="1" t="s">
        <v>102</v>
      </c>
      <c r="C7" s="24">
        <f>'Financial Statements'!B36/'Financial Statements'!B56</f>
        <v>0.15356340351469652</v>
      </c>
      <c r="D7" s="24">
        <f>'Financial Statements'!C36/'Financial Statements'!C56</f>
        <v>0.27844853005634318</v>
      </c>
      <c r="E7" s="24">
        <f>'Financial Statements'!D36/'Financial Statements'!D56</f>
        <v>0.36071049035979963</v>
      </c>
      <c r="G7" s="33"/>
      <c r="H7" s="33">
        <v>2022</v>
      </c>
      <c r="I7" s="33">
        <v>2021</v>
      </c>
      <c r="J7" s="33">
        <v>2020</v>
      </c>
    </row>
    <row r="8" spans="1:10" x14ac:dyDescent="0.55000000000000004">
      <c r="A8" s="18">
        <f t="shared" si="0"/>
        <v>1.4000000000000004</v>
      </c>
      <c r="B8" s="1" t="s">
        <v>103</v>
      </c>
      <c r="C8" s="24">
        <f>'Financial Statements'!B42/'List of Ratios'!H8</f>
        <v>1228.1708953554833</v>
      </c>
      <c r="D8" s="24">
        <f>'Financial Statements'!C42/'List of Ratios'!I8</f>
        <v>1509.5279575499187</v>
      </c>
      <c r="E8" s="24">
        <f>'Financial Statements'!D42/'List of Ratios'!J8</f>
        <v>1899.7263870780819</v>
      </c>
      <c r="G8" s="33" t="s">
        <v>152</v>
      </c>
      <c r="H8" s="35">
        <f>('Financial Statements'!B17-'Financial Statements'!B79)/365</f>
        <v>110.24931506849315</v>
      </c>
      <c r="I8" s="35">
        <f>('Financial Statements'!C17-'Financial Statements'!C79)/365</f>
        <v>89.323287671232876</v>
      </c>
      <c r="J8" s="35">
        <f>('Financial Statements'!D17-'Financial Statements'!D79)/365</f>
        <v>75.649315068493152</v>
      </c>
    </row>
    <row r="9" spans="1:10" x14ac:dyDescent="0.55000000000000004">
      <c r="A9" s="18">
        <f t="shared" si="0"/>
        <v>1.5000000000000004</v>
      </c>
      <c r="B9" s="1" t="s">
        <v>104</v>
      </c>
      <c r="C9" s="24">
        <f>'Financial Statements'!B12/'Financial Statements'!B39</f>
        <v>45.197331176708452</v>
      </c>
      <c r="D9" s="24">
        <f>'Financial Statements'!C12/'Financial Statements'!C39</f>
        <v>32.367933130699086</v>
      </c>
      <c r="E9" s="24">
        <f>'Financial Statements'!D12/'Financial Statements'!D39</f>
        <v>41.753016498399411</v>
      </c>
    </row>
    <row r="10" spans="1:10" x14ac:dyDescent="0.55000000000000004">
      <c r="A10" s="18">
        <f t="shared" si="0"/>
        <v>1.6000000000000005</v>
      </c>
      <c r="B10" s="1" t="s">
        <v>105</v>
      </c>
      <c r="C10" s="24">
        <f>('Financial Statements'!B51/'Financial Statements'!B12)*365</f>
        <v>104.68527730310539</v>
      </c>
      <c r="D10" s="24">
        <f>('Financial Statements'!C51/'Financial Statements'!C12)*365</f>
        <v>93.851071222315596</v>
      </c>
      <c r="E10" s="24">
        <f>('Financial Statements'!D51/'Financial Statements'!D12)*365</f>
        <v>91.048189715674198</v>
      </c>
    </row>
    <row r="11" spans="1:10" x14ac:dyDescent="0.55000000000000004">
      <c r="A11" s="18">
        <f t="shared" si="0"/>
        <v>1.7000000000000006</v>
      </c>
      <c r="B11" s="1" t="s">
        <v>106</v>
      </c>
      <c r="C11" s="24">
        <f>('Financial Statements'!B38/'Financial Statements'!B8)*365</f>
        <v>26.087825363656648</v>
      </c>
      <c r="D11" s="24">
        <f>('Financial Statements'!C38/'Financial Statements'!C8)*365</f>
        <v>26.219311841713207</v>
      </c>
      <c r="E11" s="24">
        <f>('Financial Statements'!D38/'Financial Statements'!D8)*365</f>
        <v>21.433437152796749</v>
      </c>
    </row>
    <row r="12" spans="1:10" x14ac:dyDescent="0.55000000000000004">
      <c r="A12" s="18">
        <f t="shared" si="0"/>
        <v>1.8000000000000007</v>
      </c>
      <c r="B12" s="1" t="s">
        <v>107</v>
      </c>
      <c r="C12" s="24">
        <f>C10-C11</f>
        <v>78.597451939448746</v>
      </c>
      <c r="D12" s="24">
        <f t="shared" ref="D12:E12" si="1">D10-D11</f>
        <v>67.631759380602389</v>
      </c>
      <c r="E12" s="24">
        <f t="shared" si="1"/>
        <v>69.614752562877442</v>
      </c>
    </row>
    <row r="13" spans="1:10" x14ac:dyDescent="0.55000000000000004">
      <c r="A13" s="18">
        <f t="shared" si="0"/>
        <v>1.9000000000000008</v>
      </c>
      <c r="B13" s="1" t="s">
        <v>108</v>
      </c>
      <c r="C13" s="24">
        <f>'Financial Statements'!B8/-'List of Ratios'!C14</f>
        <v>10.13774841247397</v>
      </c>
      <c r="D13" s="24">
        <f>'Financial Statements'!C8/-'List of Ratios'!D14</f>
        <v>12.393434292102857</v>
      </c>
      <c r="E13" s="24">
        <f>'Financial Statements'!D8/-'List of Ratios'!E14</f>
        <v>9.54569163363238</v>
      </c>
    </row>
    <row r="14" spans="1:10" x14ac:dyDescent="0.55000000000000004">
      <c r="A14" s="18"/>
      <c r="B14" s="3" t="s">
        <v>109</v>
      </c>
      <c r="C14" s="24">
        <f>('Financial Statements'!B38+'Financial Statements'!B39-'Financial Statements'!B51-'Financial Statements'!B53)</f>
        <v>-38897</v>
      </c>
      <c r="D14" s="24">
        <f>('Financial Statements'!C38+'Financial Statements'!C39-'Financial Statements'!C51-'Financial Statements'!C53)</f>
        <v>-29517</v>
      </c>
      <c r="E14" s="24">
        <f>('Financial Statements'!D38+'Financial Statements'!D39-'Financial Statements'!D51-'Financial Statements'!D53)</f>
        <v>-28758</v>
      </c>
    </row>
    <row r="15" spans="1:10" x14ac:dyDescent="0.55000000000000004">
      <c r="A15" s="18"/>
    </row>
    <row r="16" spans="1:10" x14ac:dyDescent="0.55000000000000004">
      <c r="A16" s="18">
        <f>+A4+1</f>
        <v>2</v>
      </c>
      <c r="B16" s="27" t="s">
        <v>110</v>
      </c>
      <c r="C16" s="26"/>
      <c r="D16" s="26"/>
      <c r="E16" s="26"/>
    </row>
    <row r="17" spans="1:10" x14ac:dyDescent="0.55000000000000004">
      <c r="A17" s="18">
        <f>+A16+0.1</f>
        <v>2.1</v>
      </c>
      <c r="B17" s="1" t="s">
        <v>9</v>
      </c>
      <c r="C17" s="28">
        <f>'Financial Statements'!B13/'Financial Statements'!B8</f>
        <v>0.43309630561360085</v>
      </c>
      <c r="D17" s="28">
        <f>'Financial Statements'!C13/'Financial Statements'!C8</f>
        <v>0.41779359625167778</v>
      </c>
      <c r="E17" s="28">
        <f>'Financial Statements'!D13/'Financial Statements'!D8</f>
        <v>0.38233247727810865</v>
      </c>
    </row>
    <row r="18" spans="1:10" x14ac:dyDescent="0.55000000000000004">
      <c r="A18" s="18">
        <f>+A17+0.1</f>
        <v>2.2000000000000002</v>
      </c>
      <c r="B18" s="1" t="s">
        <v>111</v>
      </c>
      <c r="C18" s="28">
        <f>C19/'Financial Statements'!B8</f>
        <v>0.30288744395528594</v>
      </c>
      <c r="D18" s="28">
        <f>D19/'Financial Statements'!C8</f>
        <v>0.29782377527561593</v>
      </c>
      <c r="E18" s="28">
        <f>E19/'Financial Statements'!D8</f>
        <v>0.24147314354406862</v>
      </c>
    </row>
    <row r="19" spans="1:10" x14ac:dyDescent="0.55000000000000004">
      <c r="A19" s="18"/>
      <c r="B19" s="3" t="s">
        <v>112</v>
      </c>
      <c r="C19">
        <f>'Financial Statements'!B18</f>
        <v>119437</v>
      </c>
      <c r="D19">
        <f>'Financial Statements'!C18</f>
        <v>108949</v>
      </c>
      <c r="E19">
        <f>'Financial Statements'!D18</f>
        <v>66288</v>
      </c>
    </row>
    <row r="20" spans="1:10" x14ac:dyDescent="0.55000000000000004">
      <c r="A20" s="18">
        <f>+A18+0.1</f>
        <v>2.3000000000000003</v>
      </c>
      <c r="B20" s="1" t="s">
        <v>113</v>
      </c>
      <c r="C20" s="28">
        <f>C21/'Financial Statements'!B8</f>
        <v>0.30204043334482966</v>
      </c>
      <c r="D20" s="28">
        <f>D21/'Financial Statements'!C8</f>
        <v>0.29852904594373691</v>
      </c>
      <c r="E20" s="28">
        <f>E21/'Financial Statements'!D8</f>
        <v>0.24439830246070343</v>
      </c>
    </row>
    <row r="21" spans="1:10" x14ac:dyDescent="0.55000000000000004">
      <c r="A21" s="18"/>
      <c r="B21" s="3" t="s">
        <v>114</v>
      </c>
      <c r="C21">
        <f>'Financial Statements'!B20</f>
        <v>119103</v>
      </c>
      <c r="D21">
        <f>'Financial Statements'!C20</f>
        <v>109207</v>
      </c>
      <c r="E21">
        <f>'Financial Statements'!D20</f>
        <v>67091</v>
      </c>
    </row>
    <row r="22" spans="1:10" x14ac:dyDescent="0.55000000000000004">
      <c r="A22" s="18">
        <f>+A20+0.1</f>
        <v>2.4000000000000004</v>
      </c>
      <c r="B22" s="1" t="s">
        <v>115</v>
      </c>
      <c r="C22" s="29">
        <f>C18-C20</f>
        <v>8.4701061045627801E-4</v>
      </c>
      <c r="D22" s="29">
        <f>D18-D20</f>
        <v>-7.0527066812098305E-4</v>
      </c>
      <c r="E22" s="29">
        <f>E18-E20</f>
        <v>-2.9251589166348069E-3</v>
      </c>
    </row>
    <row r="23" spans="1:10" x14ac:dyDescent="0.55000000000000004">
      <c r="A23" s="18"/>
    </row>
    <row r="24" spans="1:10" x14ac:dyDescent="0.55000000000000004">
      <c r="A24" s="18">
        <f>+A16+1</f>
        <v>3</v>
      </c>
      <c r="B24" s="25" t="s">
        <v>116</v>
      </c>
      <c r="C24" s="26"/>
      <c r="D24" s="26"/>
      <c r="E24" s="26"/>
    </row>
    <row r="25" spans="1:10" x14ac:dyDescent="0.55000000000000004">
      <c r="A25" s="18">
        <f t="shared" ref="A25:A30" si="2">+A24+0.1</f>
        <v>3.1</v>
      </c>
      <c r="B25" s="1" t="s">
        <v>117</v>
      </c>
      <c r="C25" s="24">
        <f>'Financial Statements'!B59/'Financial Statements'!B68</f>
        <v>1.9529325860435744</v>
      </c>
      <c r="D25" s="24">
        <f>'Financial Statements'!C59/'Financial Statements'!C68</f>
        <v>1.729370740212395</v>
      </c>
      <c r="E25" s="24">
        <f>'Financial Statements'!D59/'Financial Statements'!D68</f>
        <v>1.5100782075024104</v>
      </c>
    </row>
    <row r="26" spans="1:10" x14ac:dyDescent="0.55000000000000004">
      <c r="A26" s="18">
        <f t="shared" si="2"/>
        <v>3.2</v>
      </c>
      <c r="B26" s="1" t="s">
        <v>118</v>
      </c>
      <c r="C26" s="24">
        <f>'Financial Statements'!B59/'Financial Statements'!B48</f>
        <v>0.28053181386514719</v>
      </c>
      <c r="D26" s="24">
        <f>'Financial Statements'!C59/'Financial Statements'!C48</f>
        <v>0.31084153366647482</v>
      </c>
      <c r="E26" s="24">
        <f>'Financial Statements'!D59/'Financial Statements'!D48</f>
        <v>0.30463308304105124</v>
      </c>
    </row>
    <row r="27" spans="1:10" x14ac:dyDescent="0.55000000000000004">
      <c r="A27" s="18">
        <f t="shared" si="2"/>
        <v>3.3000000000000003</v>
      </c>
      <c r="B27" s="1" t="s">
        <v>119</v>
      </c>
      <c r="C27" s="24">
        <f>'Financial Statements'!B59/('Financial Statements'!B59+'Financial Statements'!B68)</f>
        <v>0.66135359651409131</v>
      </c>
      <c r="D27" s="24">
        <f>'Financial Statements'!C59/('Financial Statements'!C59+'Financial Statements'!C68)</f>
        <v>0.63361518269878514</v>
      </c>
      <c r="E27" s="24">
        <f>'Financial Statements'!D59/('Financial Statements'!D59+'Financial Statements'!D68)</f>
        <v>0.60160603880345842</v>
      </c>
    </row>
    <row r="28" spans="1:10" x14ac:dyDescent="0.55000000000000004">
      <c r="A28" s="18">
        <f t="shared" si="2"/>
        <v>3.4000000000000004</v>
      </c>
      <c r="B28" s="1" t="s">
        <v>120</v>
      </c>
      <c r="C28" s="24">
        <f>C21/'Financial Statements'!B114</f>
        <v>41.571727748691103</v>
      </c>
      <c r="D28" s="24">
        <f>D21/'Financial Statements'!C114</f>
        <v>40.642724227763303</v>
      </c>
      <c r="E28" s="24">
        <f>E21/'Financial Statements'!D114</f>
        <v>22.348767488341107</v>
      </c>
    </row>
    <row r="29" spans="1:10" x14ac:dyDescent="0.55000000000000004">
      <c r="A29" s="18">
        <f t="shared" si="2"/>
        <v>3.5000000000000004</v>
      </c>
      <c r="B29" s="1" t="s">
        <v>121</v>
      </c>
      <c r="C29" s="24">
        <f>'Financial Statements'!B8/'Financial Statements'!B55</f>
        <v>35.43565780014378</v>
      </c>
      <c r="D29" s="24">
        <f>'Financial Statements'!C8/'Financial Statements'!C55</f>
        <v>38.054405492562154</v>
      </c>
      <c r="E29" s="24">
        <f>'Financial Statements'!D8/'Financial Statements'!D55</f>
        <v>31.290892511113643</v>
      </c>
    </row>
    <row r="30" spans="1:10" x14ac:dyDescent="0.55000000000000004">
      <c r="A30" s="18">
        <f t="shared" si="2"/>
        <v>3.6000000000000005</v>
      </c>
      <c r="B30" s="1" t="s">
        <v>122</v>
      </c>
      <c r="C30" s="24">
        <f>C31/129.93</f>
        <v>876.49503578850147</v>
      </c>
      <c r="D30" s="24">
        <f t="shared" ref="D30:E30" si="3">D31/129.93</f>
        <v>937.09689832986987</v>
      </c>
      <c r="E30" s="24">
        <f t="shared" si="3"/>
        <v>749.45740013853606</v>
      </c>
      <c r="H30">
        <v>2022</v>
      </c>
      <c r="I30">
        <v>2021</v>
      </c>
      <c r="J30">
        <v>2020</v>
      </c>
    </row>
    <row r="31" spans="1:10" x14ac:dyDescent="0.55000000000000004">
      <c r="A31" s="18"/>
      <c r="B31" s="3" t="s">
        <v>123</v>
      </c>
      <c r="C31" s="2">
        <f>'Financial Statements'!B91-'List of Ratios'!H31+'Financial Statements'!B104</f>
        <v>113883</v>
      </c>
      <c r="D31" s="2">
        <f>'Financial Statements'!C91-'List of Ratios'!I31+'Financial Statements'!C104</f>
        <v>121757</v>
      </c>
      <c r="E31" s="2">
        <f>'Financial Statements'!D91-'List of Ratios'!J31+'Financial Statements'!D104</f>
        <v>97377</v>
      </c>
      <c r="G31" t="s">
        <v>153</v>
      </c>
      <c r="H31" s="2">
        <f>('Financial Statements'!B45-'Financial Statements'!C45)+'Financial Statements'!D79</f>
        <v>13733</v>
      </c>
      <c r="I31" s="2">
        <f>('Financial Statements'!C45-'Financial Statements'!D45)+'Financial Statements'!E79</f>
        <v>2674</v>
      </c>
      <c r="J31" s="2">
        <f>('Financial Statements'!D45-'Financial Statements'!E45)+'Financial Statements'!F79</f>
        <v>-612</v>
      </c>
    </row>
    <row r="32" spans="1:10" x14ac:dyDescent="0.55000000000000004">
      <c r="A32" s="18"/>
    </row>
    <row r="33" spans="1:10" x14ac:dyDescent="0.55000000000000004">
      <c r="A33" s="18">
        <f>+A24+1</f>
        <v>4</v>
      </c>
      <c r="B33" s="27" t="s">
        <v>124</v>
      </c>
      <c r="C33" s="26"/>
      <c r="D33" s="26"/>
      <c r="E33" s="26"/>
    </row>
    <row r="34" spans="1:10" x14ac:dyDescent="0.55000000000000004">
      <c r="A34" s="18">
        <f>+A33+0.1</f>
        <v>4.0999999999999996</v>
      </c>
      <c r="B34" s="1" t="s">
        <v>125</v>
      </c>
      <c r="C34" s="24">
        <f>'Financial Statements'!B8/'Financial Statements'!B48</f>
        <v>1.1178523337727317</v>
      </c>
      <c r="D34" s="24">
        <f>'Financial Statements'!C8/'Financial Statements'!C48</f>
        <v>1.0422077367080529</v>
      </c>
      <c r="E34" s="24">
        <f>'Financial Statements'!D8/'Financial Statements'!D48</f>
        <v>0.84756150274168851</v>
      </c>
    </row>
    <row r="35" spans="1:10" x14ac:dyDescent="0.55000000000000004">
      <c r="A35" s="18">
        <f>+A34+0.1</f>
        <v>4.1999999999999993</v>
      </c>
      <c r="B35" s="1" t="s">
        <v>126</v>
      </c>
      <c r="C35" s="24">
        <f>'Financial Statements'!B8/'Financial Statements'!B45</f>
        <v>9.3626801529073767</v>
      </c>
      <c r="D35" s="24">
        <f>'Financial Statements'!C8/'Financial Statements'!C45</f>
        <v>9.2752789046653152</v>
      </c>
      <c r="E35" s="24">
        <f>'Financial Statements'!D8/'Financial Statements'!D45</f>
        <v>7.4665451776097482</v>
      </c>
    </row>
    <row r="36" spans="1:10" x14ac:dyDescent="0.55000000000000004">
      <c r="A36" s="18">
        <f>+A35+0.1</f>
        <v>4.2999999999999989</v>
      </c>
      <c r="B36" s="1" t="s">
        <v>127</v>
      </c>
      <c r="C36" s="24">
        <f>'Financial Statements'!B12/'Financial Statements'!B39</f>
        <v>45.197331176708452</v>
      </c>
      <c r="D36" s="24">
        <f>'Financial Statements'!C12/'Financial Statements'!C39</f>
        <v>32.367933130699086</v>
      </c>
      <c r="E36" s="24">
        <f>'Financial Statements'!D12/'Financial Statements'!D39</f>
        <v>41.753016498399411</v>
      </c>
    </row>
    <row r="37" spans="1:10" x14ac:dyDescent="0.55000000000000004">
      <c r="A37" s="18">
        <f>+A36+0.1</f>
        <v>4.3999999999999986</v>
      </c>
      <c r="B37" s="1" t="s">
        <v>128</v>
      </c>
      <c r="C37" s="24">
        <f>'Financial Statements'!B8/'Financial Statements'!B48</f>
        <v>1.1178523337727317</v>
      </c>
      <c r="D37" s="24">
        <f>'Financial Statements'!C8/'Financial Statements'!C48</f>
        <v>1.0422077367080529</v>
      </c>
      <c r="E37" s="24">
        <f>'Financial Statements'!D8/'Financial Statements'!D48</f>
        <v>0.84756150274168851</v>
      </c>
    </row>
    <row r="38" spans="1:10" x14ac:dyDescent="0.55000000000000004">
      <c r="A38" s="18"/>
    </row>
    <row r="39" spans="1:10" x14ac:dyDescent="0.55000000000000004">
      <c r="A39" s="18">
        <f>+A33+1</f>
        <v>5</v>
      </c>
      <c r="B39" s="27" t="s">
        <v>129</v>
      </c>
      <c r="C39" s="26"/>
      <c r="D39" s="26"/>
      <c r="E39" s="26"/>
    </row>
    <row r="40" spans="1:10" x14ac:dyDescent="0.55000000000000004">
      <c r="A40" s="18">
        <f>+A39+0.1</f>
        <v>5.0999999999999996</v>
      </c>
      <c r="B40" s="1" t="s">
        <v>130</v>
      </c>
      <c r="C40" s="24">
        <f>197.57/C41</f>
        <v>32.101117300181357</v>
      </c>
      <c r="D40" s="24">
        <f>197.57/D41</f>
        <v>34.850763720321076</v>
      </c>
      <c r="E40" s="24">
        <f>197.57/E41</f>
        <v>59.714308248070921</v>
      </c>
      <c r="H40">
        <v>2022</v>
      </c>
      <c r="I40">
        <v>2021</v>
      </c>
      <c r="J40">
        <v>2020</v>
      </c>
    </row>
    <row r="41" spans="1:10" x14ac:dyDescent="0.55000000000000004">
      <c r="A41" s="18">
        <f>+A40+0.1</f>
        <v>5.1999999999999993</v>
      </c>
      <c r="B41" s="3" t="s">
        <v>131</v>
      </c>
      <c r="C41" s="23">
        <f>'Financial Statements'!B22/'List of Ratios'!H41*1000</f>
        <v>6.1546144376377772</v>
      </c>
      <c r="D41" s="23">
        <f>'Financial Statements'!C22/'List of Ratios'!I41*1000</f>
        <v>5.6690292811230192</v>
      </c>
      <c r="E41" s="23">
        <f>'Financial Statements'!D22/'List of Ratios'!J41*1000</f>
        <v>3.3085872682177895</v>
      </c>
      <c r="G41" s="33" t="s">
        <v>150</v>
      </c>
      <c r="H41" s="34">
        <v>16215963</v>
      </c>
      <c r="I41" s="34">
        <v>16701272</v>
      </c>
      <c r="J41" s="34">
        <v>17352119</v>
      </c>
    </row>
    <row r="42" spans="1:10" x14ac:dyDescent="0.55000000000000004">
      <c r="A42" s="18">
        <f>+A41+0.1</f>
        <v>5.2999999999999989</v>
      </c>
      <c r="B42" s="1" t="s">
        <v>132</v>
      </c>
      <c r="C42" s="24">
        <f>197.57/C43</f>
        <v>63225.998774668456</v>
      </c>
      <c r="D42" s="24">
        <f t="shared" ref="D42:E42" si="4">197.57/D43</f>
        <v>52301.003471865588</v>
      </c>
      <c r="E42" s="24">
        <f t="shared" si="4"/>
        <v>52468.788179035495</v>
      </c>
    </row>
    <row r="43" spans="1:10" x14ac:dyDescent="0.55000000000000004">
      <c r="A43" s="18">
        <f>+A42+0.1</f>
        <v>5.3999999999999986</v>
      </c>
      <c r="B43" s="3" t="s">
        <v>133</v>
      </c>
      <c r="C43" s="30">
        <f>'Financial Statements'!B68/'List of Ratios'!H41</f>
        <v>3.124822127430853E-3</v>
      </c>
      <c r="D43" s="30">
        <f>'Financial Statements'!C68/'List of Ratios'!I41</f>
        <v>3.7775565837141027E-3</v>
      </c>
      <c r="E43" s="30">
        <f>'Financial Statements'!D68/'List of Ratios'!J41</f>
        <v>3.7654767120949319E-3</v>
      </c>
    </row>
    <row r="44" spans="1:10" x14ac:dyDescent="0.55000000000000004">
      <c r="A44" s="18">
        <f>+A43+0.1</f>
        <v>5.4999999999999982</v>
      </c>
      <c r="B44" s="1" t="s">
        <v>134</v>
      </c>
      <c r="C44" s="24">
        <f>C45/C41</f>
        <v>0.14785654068514975</v>
      </c>
      <c r="D44" s="24">
        <f t="shared" ref="D44:E44" si="5">D45/D41</f>
        <v>0.1525834419095902</v>
      </c>
      <c r="E44" s="24">
        <f t="shared" si="5"/>
        <v>0.79036754602776471</v>
      </c>
    </row>
    <row r="45" spans="1:10" x14ac:dyDescent="0.55000000000000004">
      <c r="A45" s="18"/>
      <c r="B45" s="3" t="s">
        <v>135</v>
      </c>
      <c r="C45">
        <v>0.91</v>
      </c>
      <c r="D45">
        <v>0.86499999999999999</v>
      </c>
      <c r="E45">
        <v>2.6150000000000002</v>
      </c>
    </row>
    <row r="46" spans="1:10" x14ac:dyDescent="0.55000000000000004">
      <c r="A46" s="18">
        <f>+A44+0.1</f>
        <v>5.5999999999999979</v>
      </c>
      <c r="B46" s="1" t="s">
        <v>136</v>
      </c>
      <c r="C46" s="28">
        <f>C45/129.93</f>
        <v>7.003771261448472E-3</v>
      </c>
      <c r="D46" s="28">
        <f>D45/177.57</f>
        <v>4.8713183533254491E-3</v>
      </c>
      <c r="E46" s="28">
        <f>E45/132.69</f>
        <v>1.9707589117491899E-2</v>
      </c>
    </row>
    <row r="47" spans="1:10" x14ac:dyDescent="0.55000000000000004">
      <c r="A47" s="18">
        <f>+A45+0.1</f>
        <v>0.1</v>
      </c>
      <c r="B47" s="1" t="s">
        <v>137</v>
      </c>
      <c r="C47" s="24">
        <f>'Financial Statements'!B8/'Financial Statements'!B68</f>
        <v>7.7819703189137988</v>
      </c>
      <c r="D47" s="24">
        <f>'Financial Statements'!C8/'Financial Statements'!C68</f>
        <v>5.798335710889206</v>
      </c>
      <c r="E47" s="24">
        <f>'Financial Statements'!D8/'Financial Statements'!D68</f>
        <v>4.2013957973032952</v>
      </c>
    </row>
    <row r="48" spans="1:10" x14ac:dyDescent="0.55000000000000004">
      <c r="A48" s="18">
        <f>+A46+0.1</f>
        <v>5.6999999999999975</v>
      </c>
      <c r="B48" s="1" t="s">
        <v>138</v>
      </c>
      <c r="C48">
        <f>C21/'Financial Statements'!B48-'Financial Statements'!B56</f>
        <v>-153981.6623633967</v>
      </c>
      <c r="D48" s="24">
        <f>D21/'Financial Statements'!C48-'Financial Statements'!C56</f>
        <v>-125480.68887071869</v>
      </c>
      <c r="E48" s="24">
        <f>E21/'Financial Statements'!D48-'Financial Statements'!D56</f>
        <v>-105391.7928574075</v>
      </c>
    </row>
    <row r="49" spans="1:10" x14ac:dyDescent="0.55000000000000004">
      <c r="A49" s="18">
        <f>+A47+0.1</f>
        <v>0.2</v>
      </c>
      <c r="B49" s="1" t="s">
        <v>128</v>
      </c>
      <c r="C49" s="24">
        <f>'Financial Statements'!B8/'Financial Statements'!B48</f>
        <v>1.1178523337727317</v>
      </c>
      <c r="D49" s="24">
        <f>'Financial Statements'!C8/'Financial Statements'!C48</f>
        <v>1.0422077367080529</v>
      </c>
      <c r="E49" s="24">
        <f>'Financial Statements'!D8/'Financial Statements'!D48</f>
        <v>0.84756150274168851</v>
      </c>
    </row>
    <row r="50" spans="1:10" x14ac:dyDescent="0.55000000000000004">
      <c r="A50" s="18">
        <f>+A48+0.1</f>
        <v>5.7999999999999972</v>
      </c>
      <c r="B50" s="1" t="s">
        <v>139</v>
      </c>
      <c r="C50" s="24">
        <f>C51/C19</f>
        <v>0.64786456458216468</v>
      </c>
      <c r="D50" s="24">
        <f t="shared" ref="D50:E50" si="6">D51/D19</f>
        <v>0.7073676674407291</v>
      </c>
      <c r="E50" s="24">
        <f t="shared" si="6"/>
        <v>0.948980207579049</v>
      </c>
      <c r="H50">
        <v>2022</v>
      </c>
      <c r="I50">
        <v>2021</v>
      </c>
      <c r="J50">
        <v>2020</v>
      </c>
    </row>
    <row r="51" spans="1:10" x14ac:dyDescent="0.55000000000000004">
      <c r="A51" s="18"/>
      <c r="B51" s="3" t="s">
        <v>140</v>
      </c>
      <c r="C51">
        <f>H51+'Financial Statements'!B59-'Financial Statements'!B36</f>
        <v>77379</v>
      </c>
      <c r="D51">
        <f>I51+'Financial Statements'!C59-'Financial Statements'!C36</f>
        <v>77067</v>
      </c>
      <c r="E51">
        <f>J51+'Financial Statements'!D59-'Financial Statements'!D36</f>
        <v>62906</v>
      </c>
      <c r="G51" t="s">
        <v>151</v>
      </c>
      <c r="H51">
        <v>2066</v>
      </c>
      <c r="I51">
        <v>2901</v>
      </c>
      <c r="J51">
        <v>2255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سالم</cp:lastModifiedBy>
  <dcterms:created xsi:type="dcterms:W3CDTF">2020-05-18T16:32:37Z</dcterms:created>
  <dcterms:modified xsi:type="dcterms:W3CDTF">2024-01-08T16:19:03Z</dcterms:modified>
</cp:coreProperties>
</file>