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1459" documentId="8_{28881943-4EF1-498D-925E-3ABFA4313362}" xr6:coauthVersionLast="47" xr6:coauthVersionMax="47" xr10:uidLastSave="{F85B97E2-3059-4248-9D45-FBBE1B04BDF3}"/>
  <bookViews>
    <workbookView xWindow="-120" yWindow="-120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" l="1"/>
  <c r="L15" i="3" s="1"/>
  <c r="M15" i="3" s="1"/>
  <c r="N15" i="3" s="1"/>
  <c r="J15" i="3"/>
  <c r="I15" i="3"/>
  <c r="K18" i="3"/>
  <c r="L18" i="3" s="1"/>
  <c r="M18" i="3" s="1"/>
  <c r="N18" i="3" s="1"/>
  <c r="J18" i="3"/>
  <c r="L46" i="3"/>
  <c r="K46" i="3"/>
  <c r="J46" i="3"/>
  <c r="K174" i="3"/>
  <c r="K205" i="3"/>
  <c r="K236" i="3"/>
  <c r="L236" i="3"/>
  <c r="M236" i="3"/>
  <c r="N236" i="3"/>
  <c r="J236" i="3"/>
  <c r="J205" i="3"/>
  <c r="J174" i="3"/>
  <c r="J143" i="3"/>
  <c r="K112" i="3"/>
  <c r="J112" i="3"/>
  <c r="K81" i="3"/>
  <c r="L81" i="3"/>
  <c r="M81" i="3"/>
  <c r="N81" i="3"/>
  <c r="J81" i="3"/>
  <c r="K50" i="3"/>
  <c r="L50" i="3"/>
  <c r="M50" i="3"/>
  <c r="N50" i="3"/>
  <c r="J50" i="3"/>
  <c r="J49" i="3"/>
  <c r="M46" i="3"/>
  <c r="N46" i="3" s="1"/>
  <c r="J233" i="3"/>
  <c r="J202" i="3"/>
  <c r="J171" i="3"/>
  <c r="J140" i="3"/>
  <c r="J109" i="3"/>
  <c r="J78" i="3"/>
  <c r="K47" i="3"/>
  <c r="L47" i="3"/>
  <c r="M47" i="3"/>
  <c r="N47" i="3"/>
  <c r="J47" i="3"/>
  <c r="K43" i="3"/>
  <c r="L43" i="3" s="1"/>
  <c r="M43" i="3" s="1"/>
  <c r="N43" i="3" s="1"/>
  <c r="J43" i="3"/>
  <c r="J230" i="3"/>
  <c r="J199" i="3"/>
  <c r="J168" i="3"/>
  <c r="J167" i="3" s="1"/>
  <c r="J137" i="3"/>
  <c r="J106" i="3"/>
  <c r="J75" i="3"/>
  <c r="J74" i="3" s="1"/>
  <c r="K44" i="3"/>
  <c r="L44" i="3"/>
  <c r="M44" i="3"/>
  <c r="N44" i="3"/>
  <c r="J44" i="3"/>
  <c r="K39" i="3"/>
  <c r="L39" i="3"/>
  <c r="M39" i="3" s="1"/>
  <c r="N39" i="3" s="1"/>
  <c r="J39" i="3"/>
  <c r="J240" i="3" s="1"/>
  <c r="K8" i="3"/>
  <c r="J8" i="3"/>
  <c r="J9" i="3"/>
  <c r="J226" i="3"/>
  <c r="J195" i="3"/>
  <c r="J164" i="3"/>
  <c r="J163" i="3" s="1"/>
  <c r="L133" i="3"/>
  <c r="J133" i="3"/>
  <c r="L102" i="3"/>
  <c r="K102" i="3"/>
  <c r="J102" i="3"/>
  <c r="J101" i="3" s="1"/>
  <c r="L71" i="3"/>
  <c r="K71" i="3"/>
  <c r="J71" i="3"/>
  <c r="K40" i="3"/>
  <c r="L40" i="3"/>
  <c r="M40" i="3"/>
  <c r="N40" i="3"/>
  <c r="J40" i="3"/>
  <c r="J5" i="3"/>
  <c r="N36" i="3"/>
  <c r="K36" i="3"/>
  <c r="L36" i="3"/>
  <c r="M36" i="3" s="1"/>
  <c r="J36" i="3"/>
  <c r="K223" i="3"/>
  <c r="L223" i="3"/>
  <c r="M223" i="3"/>
  <c r="N223" i="3"/>
  <c r="J223" i="3"/>
  <c r="K192" i="3"/>
  <c r="L192" i="3"/>
  <c r="M192" i="3"/>
  <c r="N192" i="3"/>
  <c r="J192" i="3"/>
  <c r="K161" i="3"/>
  <c r="L161" i="3"/>
  <c r="M161" i="3"/>
  <c r="N161" i="3"/>
  <c r="J161" i="3"/>
  <c r="K130" i="3"/>
  <c r="L130" i="3"/>
  <c r="M130" i="3"/>
  <c r="N130" i="3"/>
  <c r="J130" i="3"/>
  <c r="K99" i="3"/>
  <c r="L99" i="3"/>
  <c r="M99" i="3"/>
  <c r="N99" i="3"/>
  <c r="J99" i="3"/>
  <c r="J98" i="3" s="1"/>
  <c r="K68" i="3"/>
  <c r="L68" i="3"/>
  <c r="M68" i="3"/>
  <c r="N68" i="3"/>
  <c r="J68" i="3"/>
  <c r="K37" i="3"/>
  <c r="L37" i="3"/>
  <c r="M37" i="3"/>
  <c r="N37" i="3"/>
  <c r="J37" i="3"/>
  <c r="C243" i="3"/>
  <c r="D243" i="3"/>
  <c r="E243" i="3"/>
  <c r="F243" i="3"/>
  <c r="G243" i="3"/>
  <c r="H243" i="3"/>
  <c r="I243" i="3"/>
  <c r="B243" i="3"/>
  <c r="C242" i="3"/>
  <c r="D242" i="3"/>
  <c r="E242" i="3"/>
  <c r="F242" i="3"/>
  <c r="G242" i="3"/>
  <c r="H242" i="3"/>
  <c r="I242" i="3"/>
  <c r="B242" i="3"/>
  <c r="C241" i="3"/>
  <c r="D241" i="3"/>
  <c r="E241" i="3"/>
  <c r="F241" i="3"/>
  <c r="G241" i="3"/>
  <c r="H241" i="3"/>
  <c r="I241" i="3"/>
  <c r="B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B239" i="3"/>
  <c r="K209" i="3"/>
  <c r="L209" i="3"/>
  <c r="M209" i="3"/>
  <c r="N209" i="3"/>
  <c r="J209" i="3"/>
  <c r="K178" i="3"/>
  <c r="L178" i="3"/>
  <c r="M178" i="3"/>
  <c r="N178" i="3"/>
  <c r="J178" i="3"/>
  <c r="K147" i="3"/>
  <c r="L147" i="3"/>
  <c r="M147" i="3"/>
  <c r="N147" i="3"/>
  <c r="J147" i="3"/>
  <c r="K116" i="3"/>
  <c r="L116" i="3"/>
  <c r="M116" i="3"/>
  <c r="N116" i="3"/>
  <c r="J116" i="3"/>
  <c r="K85" i="3"/>
  <c r="L85" i="3"/>
  <c r="M85" i="3"/>
  <c r="N85" i="3"/>
  <c r="J85" i="3"/>
  <c r="K54" i="3"/>
  <c r="L54" i="3"/>
  <c r="M54" i="3"/>
  <c r="N54" i="3"/>
  <c r="J54" i="3"/>
  <c r="K23" i="3"/>
  <c r="L23" i="3"/>
  <c r="M23" i="3"/>
  <c r="N23" i="3"/>
  <c r="J23" i="3"/>
  <c r="L3" i="3"/>
  <c r="K3" i="3"/>
  <c r="J3" i="3"/>
  <c r="J208" i="3"/>
  <c r="C238" i="3"/>
  <c r="D238" i="3"/>
  <c r="E238" i="3"/>
  <c r="F238" i="3"/>
  <c r="G238" i="3"/>
  <c r="H238" i="3"/>
  <c r="I238" i="3"/>
  <c r="B238" i="3"/>
  <c r="J235" i="3"/>
  <c r="K235" i="3" s="1"/>
  <c r="J232" i="3"/>
  <c r="K232" i="3" s="1"/>
  <c r="K233" i="3"/>
  <c r="L233" i="3" s="1"/>
  <c r="M233" i="3" s="1"/>
  <c r="N233" i="3" s="1"/>
  <c r="J229" i="3"/>
  <c r="K229" i="3" s="1"/>
  <c r="L229" i="3" s="1"/>
  <c r="M229" i="3" s="1"/>
  <c r="N229" i="3" s="1"/>
  <c r="K230" i="3"/>
  <c r="L230" i="3" s="1"/>
  <c r="M230" i="3" s="1"/>
  <c r="N230" i="3" s="1"/>
  <c r="J225" i="3"/>
  <c r="K226" i="3"/>
  <c r="K225" i="3" s="1"/>
  <c r="L225" i="3" s="1"/>
  <c r="M225" i="3" s="1"/>
  <c r="N225" i="3" s="1"/>
  <c r="L226" i="3"/>
  <c r="M226" i="3" s="1"/>
  <c r="N226" i="3" s="1"/>
  <c r="J222" i="3"/>
  <c r="J204" i="3"/>
  <c r="K204" i="3" s="1"/>
  <c r="L204" i="3" s="1"/>
  <c r="M204" i="3" s="1"/>
  <c r="N204" i="3" s="1"/>
  <c r="L205" i="3"/>
  <c r="M205" i="3" s="1"/>
  <c r="N205" i="3" s="1"/>
  <c r="J201" i="3"/>
  <c r="K201" i="3" s="1"/>
  <c r="L201" i="3" s="1"/>
  <c r="M201" i="3" s="1"/>
  <c r="N201" i="3" s="1"/>
  <c r="K202" i="3"/>
  <c r="L202" i="3" s="1"/>
  <c r="M202" i="3" s="1"/>
  <c r="N202" i="3" s="1"/>
  <c r="J198" i="3"/>
  <c r="K199" i="3"/>
  <c r="K198" i="3" s="1"/>
  <c r="J191" i="3"/>
  <c r="J194" i="3"/>
  <c r="K194" i="3" s="1"/>
  <c r="L194" i="3" s="1"/>
  <c r="M194" i="3" s="1"/>
  <c r="N194" i="3" s="1"/>
  <c r="K195" i="3"/>
  <c r="L195" i="3" s="1"/>
  <c r="M195" i="3" s="1"/>
  <c r="N195" i="3" s="1"/>
  <c r="J177" i="3"/>
  <c r="N9" i="3"/>
  <c r="M102" i="3"/>
  <c r="N102" i="3" s="1"/>
  <c r="L174" i="3"/>
  <c r="M174" i="3" s="1"/>
  <c r="N174" i="3" s="1"/>
  <c r="J173" i="3"/>
  <c r="J170" i="3"/>
  <c r="K171" i="3"/>
  <c r="L171" i="3" s="1"/>
  <c r="M171" i="3" s="1"/>
  <c r="N171" i="3" s="1"/>
  <c r="J160" i="3"/>
  <c r="K160" i="3" s="1"/>
  <c r="J146" i="3"/>
  <c r="J142" i="3"/>
  <c r="K142" i="3" s="1"/>
  <c r="L142" i="3" s="1"/>
  <c r="M142" i="3" s="1"/>
  <c r="N142" i="3" s="1"/>
  <c r="K143" i="3"/>
  <c r="L143" i="3"/>
  <c r="M143" i="3" s="1"/>
  <c r="N143" i="3" s="1"/>
  <c r="K139" i="3"/>
  <c r="L139" i="3" s="1"/>
  <c r="M139" i="3" s="1"/>
  <c r="N139" i="3" s="1"/>
  <c r="J139" i="3"/>
  <c r="K140" i="3"/>
  <c r="L140" i="3"/>
  <c r="M140" i="3" s="1"/>
  <c r="N140" i="3" s="1"/>
  <c r="J136" i="3"/>
  <c r="K136" i="3" s="1"/>
  <c r="L136" i="3" s="1"/>
  <c r="M136" i="3" s="1"/>
  <c r="N136" i="3" s="1"/>
  <c r="K137" i="3"/>
  <c r="L137" i="3" s="1"/>
  <c r="M137" i="3" s="1"/>
  <c r="N137" i="3" s="1"/>
  <c r="K132" i="3"/>
  <c r="L132" i="3" s="1"/>
  <c r="M132" i="3" s="1"/>
  <c r="N132" i="3" s="1"/>
  <c r="J132" i="3"/>
  <c r="K133" i="3"/>
  <c r="M133" i="3"/>
  <c r="N133" i="3" s="1"/>
  <c r="J129" i="3"/>
  <c r="K125" i="3"/>
  <c r="L125" i="3" s="1"/>
  <c r="M125" i="3" s="1"/>
  <c r="N125" i="3" s="1"/>
  <c r="J125" i="3"/>
  <c r="J127" i="3"/>
  <c r="K127" i="3" s="1"/>
  <c r="L127" i="3" s="1"/>
  <c r="M127" i="3" s="1"/>
  <c r="N127" i="3" s="1"/>
  <c r="J128" i="3"/>
  <c r="K128" i="3"/>
  <c r="L128" i="3" s="1"/>
  <c r="M128" i="3" s="1"/>
  <c r="N128" i="3" s="1"/>
  <c r="K126" i="3"/>
  <c r="L126" i="3" s="1"/>
  <c r="M126" i="3" s="1"/>
  <c r="N126" i="3" s="1"/>
  <c r="J126" i="3"/>
  <c r="K121" i="3"/>
  <c r="L121" i="3" s="1"/>
  <c r="M121" i="3" s="1"/>
  <c r="N121" i="3" s="1"/>
  <c r="J121" i="3"/>
  <c r="J123" i="3"/>
  <c r="K123" i="3" s="1"/>
  <c r="L123" i="3" s="1"/>
  <c r="M123" i="3" s="1"/>
  <c r="N123" i="3" s="1"/>
  <c r="J124" i="3"/>
  <c r="K124" i="3"/>
  <c r="L124" i="3" s="1"/>
  <c r="M124" i="3" s="1"/>
  <c r="N124" i="3" s="1"/>
  <c r="K122" i="3"/>
  <c r="L122" i="3"/>
  <c r="M122" i="3"/>
  <c r="N122" i="3" s="1"/>
  <c r="J122" i="3"/>
  <c r="K117" i="3"/>
  <c r="L117" i="3"/>
  <c r="M117" i="3"/>
  <c r="N117" i="3" s="1"/>
  <c r="J117" i="3"/>
  <c r="J119" i="3"/>
  <c r="K119" i="3"/>
  <c r="L119" i="3" s="1"/>
  <c r="M119" i="3" s="1"/>
  <c r="N119" i="3" s="1"/>
  <c r="J120" i="3"/>
  <c r="K120" i="3"/>
  <c r="L120" i="3" s="1"/>
  <c r="M120" i="3" s="1"/>
  <c r="N120" i="3" s="1"/>
  <c r="K118" i="3"/>
  <c r="L118" i="3"/>
  <c r="M118" i="3" s="1"/>
  <c r="N118" i="3" s="1"/>
  <c r="J118" i="3"/>
  <c r="J115" i="3"/>
  <c r="J111" i="3"/>
  <c r="J108" i="3"/>
  <c r="K108" i="3" s="1"/>
  <c r="L108" i="3" s="1"/>
  <c r="M108" i="3" s="1"/>
  <c r="N108" i="3" s="1"/>
  <c r="K109" i="3"/>
  <c r="L109" i="3" s="1"/>
  <c r="M109" i="3" s="1"/>
  <c r="N109" i="3" s="1"/>
  <c r="J105" i="3"/>
  <c r="K105" i="3" s="1"/>
  <c r="L105" i="3" s="1"/>
  <c r="M105" i="3" s="1"/>
  <c r="N105" i="3" s="1"/>
  <c r="K106" i="3"/>
  <c r="L106" i="3" s="1"/>
  <c r="M106" i="3" s="1"/>
  <c r="N106" i="3" s="1"/>
  <c r="K94" i="3"/>
  <c r="L94" i="3"/>
  <c r="M94" i="3" s="1"/>
  <c r="N94" i="3" s="1"/>
  <c r="J94" i="3"/>
  <c r="K95" i="3"/>
  <c r="L95" i="3" s="1"/>
  <c r="M95" i="3" s="1"/>
  <c r="N95" i="3" s="1"/>
  <c r="K96" i="3"/>
  <c r="L96" i="3" s="1"/>
  <c r="M96" i="3" s="1"/>
  <c r="N96" i="3" s="1"/>
  <c r="K97" i="3"/>
  <c r="L97" i="3"/>
  <c r="M97" i="3"/>
  <c r="N97" i="3"/>
  <c r="J96" i="3"/>
  <c r="J97" i="3"/>
  <c r="J95" i="3"/>
  <c r="K90" i="3"/>
  <c r="L90" i="3"/>
  <c r="M90" i="3" s="1"/>
  <c r="N90" i="3" s="1"/>
  <c r="J90" i="3"/>
  <c r="K91" i="3"/>
  <c r="L91" i="3"/>
  <c r="M91" i="3" s="1"/>
  <c r="N91" i="3" s="1"/>
  <c r="K92" i="3"/>
  <c r="L92" i="3"/>
  <c r="M92" i="3"/>
  <c r="N92" i="3" s="1"/>
  <c r="K93" i="3"/>
  <c r="L93" i="3"/>
  <c r="M93" i="3"/>
  <c r="N93" i="3"/>
  <c r="J92" i="3"/>
  <c r="J93" i="3"/>
  <c r="J91" i="3"/>
  <c r="K86" i="3"/>
  <c r="L86" i="3" s="1"/>
  <c r="M86" i="3" s="1"/>
  <c r="N86" i="3" s="1"/>
  <c r="J86" i="3"/>
  <c r="K87" i="3"/>
  <c r="L87" i="3"/>
  <c r="M87" i="3" s="1"/>
  <c r="N87" i="3" s="1"/>
  <c r="K88" i="3"/>
  <c r="L88" i="3"/>
  <c r="M88" i="3"/>
  <c r="N88" i="3" s="1"/>
  <c r="K89" i="3"/>
  <c r="L89" i="3"/>
  <c r="M89" i="3"/>
  <c r="N89" i="3"/>
  <c r="J88" i="3"/>
  <c r="J89" i="3"/>
  <c r="J87" i="3"/>
  <c r="J84" i="3"/>
  <c r="K84" i="3" s="1"/>
  <c r="J80" i="3"/>
  <c r="K80" i="3" s="1"/>
  <c r="L80" i="3" s="1"/>
  <c r="M80" i="3" s="1"/>
  <c r="N80" i="3" s="1"/>
  <c r="J77" i="3"/>
  <c r="K77" i="3" s="1"/>
  <c r="K78" i="3"/>
  <c r="L78" i="3" s="1"/>
  <c r="M78" i="3" s="1"/>
  <c r="N78" i="3" s="1"/>
  <c r="J70" i="3"/>
  <c r="K70" i="3" s="1"/>
  <c r="J67" i="3"/>
  <c r="M71" i="3"/>
  <c r="N71" i="3" s="1"/>
  <c r="L63" i="3"/>
  <c r="J63" i="3"/>
  <c r="K63" i="3"/>
  <c r="M63" i="3"/>
  <c r="N63" i="3" s="1"/>
  <c r="K65" i="3"/>
  <c r="L65" i="3"/>
  <c r="M65" i="3" s="1"/>
  <c r="N65" i="3" s="1"/>
  <c r="J65" i="3"/>
  <c r="K59" i="3"/>
  <c r="L59" i="3" s="1"/>
  <c r="M59" i="3" s="1"/>
  <c r="N59" i="3" s="1"/>
  <c r="J59" i="3"/>
  <c r="K55" i="3"/>
  <c r="L55" i="3"/>
  <c r="M55" i="3" s="1"/>
  <c r="N55" i="3" s="1"/>
  <c r="J55" i="3"/>
  <c r="J60" i="3"/>
  <c r="J61" i="3"/>
  <c r="K61" i="3"/>
  <c r="L61" i="3" s="1"/>
  <c r="M61" i="3" s="1"/>
  <c r="N61" i="3" s="1"/>
  <c r="J62" i="3"/>
  <c r="K62" i="3"/>
  <c r="L62" i="3" s="1"/>
  <c r="M62" i="3" s="1"/>
  <c r="N62" i="3" s="1"/>
  <c r="K60" i="3"/>
  <c r="L60" i="3" s="1"/>
  <c r="M60" i="3" s="1"/>
  <c r="N60" i="3" s="1"/>
  <c r="K56" i="3"/>
  <c r="L56" i="3" s="1"/>
  <c r="M56" i="3" s="1"/>
  <c r="N56" i="3" s="1"/>
  <c r="K57" i="3"/>
  <c r="L57" i="3"/>
  <c r="M57" i="3"/>
  <c r="N57" i="3" s="1"/>
  <c r="K58" i="3"/>
  <c r="L58" i="3"/>
  <c r="M58" i="3"/>
  <c r="N58" i="3"/>
  <c r="J57" i="3"/>
  <c r="J58" i="3"/>
  <c r="J56" i="3"/>
  <c r="J53" i="3"/>
  <c r="K53" i="3" s="1"/>
  <c r="L8" i="3"/>
  <c r="M8" i="3" s="1"/>
  <c r="K12" i="3"/>
  <c r="L12" i="3" s="1"/>
  <c r="M12" i="3" s="1"/>
  <c r="N12" i="3" s="1"/>
  <c r="J12" i="3"/>
  <c r="K5" i="3"/>
  <c r="L5" i="3" s="1"/>
  <c r="M5" i="3" s="1"/>
  <c r="N5" i="3" s="1"/>
  <c r="M3" i="3"/>
  <c r="N3" i="3" s="1"/>
  <c r="J34" i="3"/>
  <c r="J35" i="3"/>
  <c r="K33" i="3"/>
  <c r="L33" i="3" s="1"/>
  <c r="M33" i="3" s="1"/>
  <c r="N33" i="3" s="1"/>
  <c r="J33" i="3"/>
  <c r="K28" i="3"/>
  <c r="L28" i="3" s="1"/>
  <c r="M28" i="3" s="1"/>
  <c r="N28" i="3" s="1"/>
  <c r="J28" i="3"/>
  <c r="J30" i="3"/>
  <c r="J31" i="3"/>
  <c r="K29" i="3"/>
  <c r="L29" i="3" s="1"/>
  <c r="M29" i="3" s="1"/>
  <c r="N29" i="3" s="1"/>
  <c r="J27" i="3"/>
  <c r="J26" i="3"/>
  <c r="J29" i="3"/>
  <c r="J24" i="3"/>
  <c r="J22" i="3"/>
  <c r="K24" i="3"/>
  <c r="L24" i="3" s="1"/>
  <c r="M24" i="3" s="1"/>
  <c r="N24" i="3" s="1"/>
  <c r="K25" i="3"/>
  <c r="L25" i="3"/>
  <c r="M25" i="3" s="1"/>
  <c r="N25" i="3" s="1"/>
  <c r="J25" i="3"/>
  <c r="L235" i="3" l="1"/>
  <c r="M235" i="3" s="1"/>
  <c r="N235" i="3" s="1"/>
  <c r="K49" i="3"/>
  <c r="L49" i="3" s="1"/>
  <c r="J243" i="3"/>
  <c r="M49" i="3"/>
  <c r="L232" i="3"/>
  <c r="M232" i="3" s="1"/>
  <c r="N232" i="3" s="1"/>
  <c r="J242" i="3"/>
  <c r="L77" i="3"/>
  <c r="M77" i="3" s="1"/>
  <c r="N77" i="3" s="1"/>
  <c r="L199" i="3"/>
  <c r="M199" i="3" s="1"/>
  <c r="N199" i="3" s="1"/>
  <c r="K170" i="3"/>
  <c r="L170" i="3" s="1"/>
  <c r="K242" i="3"/>
  <c r="K168" i="3"/>
  <c r="L168" i="3" s="1"/>
  <c r="M168" i="3" s="1"/>
  <c r="N168" i="3" s="1"/>
  <c r="K75" i="3"/>
  <c r="L75" i="3" s="1"/>
  <c r="M75" i="3" s="1"/>
  <c r="N75" i="3" s="1"/>
  <c r="K164" i="3"/>
  <c r="L164" i="3" s="1"/>
  <c r="M164" i="3" s="1"/>
  <c r="N164" i="3" s="1"/>
  <c r="L70" i="3"/>
  <c r="K222" i="3"/>
  <c r="L222" i="3" s="1"/>
  <c r="M222" i="3" s="1"/>
  <c r="N222" i="3" s="1"/>
  <c r="K191" i="3"/>
  <c r="L191" i="3" s="1"/>
  <c r="M191" i="3" s="1"/>
  <c r="N191" i="3" s="1"/>
  <c r="L160" i="3"/>
  <c r="M160" i="3" s="1"/>
  <c r="N160" i="3" s="1"/>
  <c r="K129" i="3"/>
  <c r="L129" i="3" s="1"/>
  <c r="M129" i="3" s="1"/>
  <c r="N129" i="3" s="1"/>
  <c r="J239" i="3"/>
  <c r="K67" i="3"/>
  <c r="K146" i="3"/>
  <c r="K115" i="3"/>
  <c r="L115" i="3" s="1"/>
  <c r="M115" i="3" s="1"/>
  <c r="N115" i="3" s="1"/>
  <c r="K177" i="3"/>
  <c r="L177" i="3" s="1"/>
  <c r="M177" i="3" s="1"/>
  <c r="N177" i="3" s="1"/>
  <c r="J238" i="3"/>
  <c r="L84" i="3"/>
  <c r="M84" i="3" s="1"/>
  <c r="N84" i="3" s="1"/>
  <c r="K208" i="3"/>
  <c r="L208" i="3" s="1"/>
  <c r="M208" i="3" s="1"/>
  <c r="N208" i="3" s="1"/>
  <c r="L146" i="3"/>
  <c r="M146" i="3" s="1"/>
  <c r="N146" i="3" s="1"/>
  <c r="L53" i="3"/>
  <c r="M53" i="3" s="1"/>
  <c r="N53" i="3" s="1"/>
  <c r="K22" i="3"/>
  <c r="L6" i="3"/>
  <c r="M6" i="3" s="1"/>
  <c r="N6" i="3" s="1"/>
  <c r="K6" i="3"/>
  <c r="K16" i="3"/>
  <c r="L16" i="3"/>
  <c r="M16" i="3" s="1"/>
  <c r="N16" i="3" s="1"/>
  <c r="J16" i="3"/>
  <c r="K13" i="3"/>
  <c r="L13" i="3"/>
  <c r="M13" i="3" s="1"/>
  <c r="N13" i="3" s="1"/>
  <c r="J13" i="3"/>
  <c r="K9" i="3"/>
  <c r="L9" i="3"/>
  <c r="M9" i="3"/>
  <c r="J6" i="3"/>
  <c r="K4" i="3"/>
  <c r="L4" i="3" s="1"/>
  <c r="M4" i="3" s="1"/>
  <c r="N4" i="3" s="1"/>
  <c r="J4" i="3"/>
  <c r="A11" i="3"/>
  <c r="J110" i="3"/>
  <c r="K110" i="3" s="1"/>
  <c r="L110" i="3" s="1"/>
  <c r="M110" i="3" s="1"/>
  <c r="N110" i="3" s="1"/>
  <c r="J107" i="3"/>
  <c r="K107" i="3" s="1"/>
  <c r="L107" i="3" s="1"/>
  <c r="M107" i="3" s="1"/>
  <c r="N107" i="3" s="1"/>
  <c r="J103" i="3"/>
  <c r="K103" i="3" s="1"/>
  <c r="L103" i="3" s="1"/>
  <c r="M103" i="3" s="1"/>
  <c r="N103" i="3" s="1"/>
  <c r="J100" i="3"/>
  <c r="K100" i="3" s="1"/>
  <c r="L100" i="3" s="1"/>
  <c r="M100" i="3" s="1"/>
  <c r="N100" i="3" s="1"/>
  <c r="J69" i="3"/>
  <c r="K69" i="3" s="1"/>
  <c r="L69" i="3" s="1"/>
  <c r="M69" i="3" s="1"/>
  <c r="N69" i="3" s="1"/>
  <c r="A73" i="3"/>
  <c r="A104" i="3" s="1"/>
  <c r="A135" i="3" s="1"/>
  <c r="A166" i="3" s="1"/>
  <c r="A197" i="3" s="1"/>
  <c r="A228" i="3" s="1"/>
  <c r="J72" i="3"/>
  <c r="K72" i="3" s="1"/>
  <c r="L72" i="3" s="1"/>
  <c r="M72" i="3" s="1"/>
  <c r="N72" i="3" s="1"/>
  <c r="I71" i="3"/>
  <c r="I68" i="3"/>
  <c r="I235" i="3"/>
  <c r="H235" i="3"/>
  <c r="H228" i="3" s="1"/>
  <c r="G235" i="3"/>
  <c r="G228" i="3" s="1"/>
  <c r="F235" i="3"/>
  <c r="F228" i="3" s="1"/>
  <c r="E235" i="3"/>
  <c r="E237" i="3" s="1"/>
  <c r="D235" i="3"/>
  <c r="D237" i="3" s="1"/>
  <c r="C235" i="3"/>
  <c r="C237" i="3" s="1"/>
  <c r="B235" i="3"/>
  <c r="B228" i="3" s="1"/>
  <c r="I204" i="3"/>
  <c r="H204" i="3"/>
  <c r="H197" i="3" s="1"/>
  <c r="G204" i="3"/>
  <c r="G206" i="3" s="1"/>
  <c r="F204" i="3"/>
  <c r="F197" i="3" s="1"/>
  <c r="E204" i="3"/>
  <c r="E206" i="3" s="1"/>
  <c r="D204" i="3"/>
  <c r="D197" i="3" s="1"/>
  <c r="C204" i="3"/>
  <c r="C206" i="3" s="1"/>
  <c r="B204" i="3"/>
  <c r="B206" i="3" s="1"/>
  <c r="I173" i="3"/>
  <c r="I175" i="3" s="1"/>
  <c r="H173" i="3"/>
  <c r="H166" i="3" s="1"/>
  <c r="G173" i="3"/>
  <c r="G166" i="3" s="1"/>
  <c r="F173" i="3"/>
  <c r="F175" i="3" s="1"/>
  <c r="E173" i="3"/>
  <c r="E166" i="3" s="1"/>
  <c r="D173" i="3"/>
  <c r="D175" i="3" s="1"/>
  <c r="C173" i="3"/>
  <c r="C175" i="3" s="1"/>
  <c r="B173" i="3"/>
  <c r="B175" i="3" s="1"/>
  <c r="I142" i="3"/>
  <c r="I135" i="3" s="1"/>
  <c r="H142" i="3"/>
  <c r="H135" i="3" s="1"/>
  <c r="G142" i="3"/>
  <c r="G135" i="3" s="1"/>
  <c r="F142" i="3"/>
  <c r="F135" i="3" s="1"/>
  <c r="E142" i="3"/>
  <c r="E144" i="3" s="1"/>
  <c r="D142" i="3"/>
  <c r="D144" i="3" s="1"/>
  <c r="C142" i="3"/>
  <c r="C144" i="3" s="1"/>
  <c r="B142" i="3"/>
  <c r="B144" i="3" s="1"/>
  <c r="I111" i="3"/>
  <c r="H111" i="3"/>
  <c r="H113" i="3" s="1"/>
  <c r="G111" i="3"/>
  <c r="G104" i="3" s="1"/>
  <c r="F111" i="3"/>
  <c r="F113" i="3" s="1"/>
  <c r="E111" i="3"/>
  <c r="E104" i="3" s="1"/>
  <c r="D111" i="3"/>
  <c r="D113" i="3" s="1"/>
  <c r="C111" i="3"/>
  <c r="C113" i="3" s="1"/>
  <c r="B111" i="3"/>
  <c r="B113" i="3" s="1"/>
  <c r="I80" i="3"/>
  <c r="H80" i="3"/>
  <c r="H73" i="3" s="1"/>
  <c r="G80" i="3"/>
  <c r="G73" i="3" s="1"/>
  <c r="F80" i="3"/>
  <c r="F73" i="3" s="1"/>
  <c r="E80" i="3"/>
  <c r="E73" i="3" s="1"/>
  <c r="D80" i="3"/>
  <c r="D82" i="3" s="1"/>
  <c r="C80" i="3"/>
  <c r="C82" i="3" s="1"/>
  <c r="B80" i="3"/>
  <c r="B82" i="3" s="1"/>
  <c r="A237" i="3"/>
  <c r="A236" i="3"/>
  <c r="A235" i="3"/>
  <c r="A206" i="3"/>
  <c r="A205" i="3"/>
  <c r="A204" i="3"/>
  <c r="A175" i="3"/>
  <c r="A174" i="3"/>
  <c r="A173" i="3"/>
  <c r="A144" i="3"/>
  <c r="A143" i="3"/>
  <c r="A142" i="3"/>
  <c r="A113" i="3"/>
  <c r="A112" i="3"/>
  <c r="A111" i="3"/>
  <c r="A82" i="3"/>
  <c r="A81" i="3"/>
  <c r="A80" i="3"/>
  <c r="I24" i="3"/>
  <c r="N49" i="3" l="1"/>
  <c r="L198" i="3"/>
  <c r="M198" i="3" s="1"/>
  <c r="N198" i="3" s="1"/>
  <c r="M170" i="3"/>
  <c r="L242" i="3"/>
  <c r="K167" i="3"/>
  <c r="L167" i="3" s="1"/>
  <c r="M167" i="3" s="1"/>
  <c r="N167" i="3" s="1"/>
  <c r="K74" i="3"/>
  <c r="L74" i="3" s="1"/>
  <c r="M74" i="3" s="1"/>
  <c r="N74" i="3" s="1"/>
  <c r="K163" i="3"/>
  <c r="L163" i="3" s="1"/>
  <c r="M163" i="3" s="1"/>
  <c r="N163" i="3" s="1"/>
  <c r="M70" i="3"/>
  <c r="K98" i="3"/>
  <c r="L98" i="3" s="1"/>
  <c r="M98" i="3" s="1"/>
  <c r="N98" i="3" s="1"/>
  <c r="L67" i="3"/>
  <c r="K238" i="3"/>
  <c r="L22" i="3"/>
  <c r="L238" i="3" s="1"/>
  <c r="N206" i="3"/>
  <c r="N237" i="3"/>
  <c r="C73" i="3"/>
  <c r="M237" i="3"/>
  <c r="N228" i="3"/>
  <c r="M228" i="3"/>
  <c r="E135" i="3"/>
  <c r="L228" i="3"/>
  <c r="N197" i="3"/>
  <c r="D135" i="3"/>
  <c r="K228" i="3"/>
  <c r="C135" i="3"/>
  <c r="L206" i="3"/>
  <c r="J228" i="3"/>
  <c r="L197" i="3"/>
  <c r="G197" i="3"/>
  <c r="I166" i="3"/>
  <c r="E197" i="3"/>
  <c r="C197" i="3"/>
  <c r="F104" i="3"/>
  <c r="B73" i="3"/>
  <c r="D104" i="3"/>
  <c r="K206" i="3"/>
  <c r="J113" i="3"/>
  <c r="C104" i="3"/>
  <c r="F166" i="3"/>
  <c r="B104" i="3"/>
  <c r="C166" i="3"/>
  <c r="L237" i="3"/>
  <c r="I73" i="3"/>
  <c r="K237" i="3"/>
  <c r="J237" i="3"/>
  <c r="K197" i="3"/>
  <c r="J197" i="3"/>
  <c r="D166" i="3"/>
  <c r="J104" i="3"/>
  <c r="B135" i="3"/>
  <c r="B166" i="3"/>
  <c r="B197" i="3"/>
  <c r="J206" i="3"/>
  <c r="I197" i="3"/>
  <c r="J82" i="3"/>
  <c r="J73" i="3"/>
  <c r="I104" i="3"/>
  <c r="D73" i="3"/>
  <c r="H104" i="3"/>
  <c r="M197" i="3"/>
  <c r="M206" i="3"/>
  <c r="I228" i="3"/>
  <c r="E228" i="3"/>
  <c r="D228" i="3"/>
  <c r="C228" i="3"/>
  <c r="D205" i="3"/>
  <c r="C205" i="3"/>
  <c r="I113" i="3"/>
  <c r="C143" i="3"/>
  <c r="D143" i="3"/>
  <c r="G143" i="3"/>
  <c r="H81" i="3"/>
  <c r="I143" i="3"/>
  <c r="D206" i="3"/>
  <c r="G205" i="3"/>
  <c r="G144" i="3"/>
  <c r="G81" i="3"/>
  <c r="H205" i="3"/>
  <c r="B143" i="3"/>
  <c r="D81" i="3"/>
  <c r="H143" i="3"/>
  <c r="G82" i="3"/>
  <c r="E112" i="3"/>
  <c r="E113" i="3"/>
  <c r="F236" i="3"/>
  <c r="G174" i="3"/>
  <c r="I236" i="3"/>
  <c r="D236" i="3"/>
  <c r="E81" i="3"/>
  <c r="E143" i="3"/>
  <c r="E205" i="3"/>
  <c r="D174" i="3"/>
  <c r="B205" i="3"/>
  <c r="C81" i="3"/>
  <c r="F81" i="3"/>
  <c r="F143" i="3"/>
  <c r="F205" i="3"/>
  <c r="E82" i="3"/>
  <c r="C174" i="3"/>
  <c r="E174" i="3"/>
  <c r="G236" i="3"/>
  <c r="H174" i="3"/>
  <c r="E236" i="3"/>
  <c r="G112" i="3"/>
  <c r="H112" i="3"/>
  <c r="B81" i="3"/>
  <c r="I237" i="3"/>
  <c r="H175" i="3"/>
  <c r="H236" i="3"/>
  <c r="I174" i="3"/>
  <c r="C236" i="3"/>
  <c r="H237" i="3"/>
  <c r="D112" i="3"/>
  <c r="E175" i="3"/>
  <c r="B236" i="3"/>
  <c r="C112" i="3"/>
  <c r="K73" i="3"/>
  <c r="B237" i="3"/>
  <c r="I144" i="3"/>
  <c r="I206" i="3"/>
  <c r="H82" i="3"/>
  <c r="H144" i="3"/>
  <c r="H206" i="3"/>
  <c r="G113" i="3"/>
  <c r="G175" i="3"/>
  <c r="G237" i="3"/>
  <c r="K82" i="3"/>
  <c r="F82" i="3"/>
  <c r="F144" i="3"/>
  <c r="F206" i="3"/>
  <c r="F237" i="3"/>
  <c r="B112" i="3"/>
  <c r="B174" i="3"/>
  <c r="I82" i="3"/>
  <c r="I81" i="3"/>
  <c r="I112" i="3"/>
  <c r="I205" i="3"/>
  <c r="F112" i="3"/>
  <c r="F174" i="3"/>
  <c r="L112" i="3" l="1"/>
  <c r="M112" i="3" s="1"/>
  <c r="N112" i="3" s="1"/>
  <c r="K111" i="3"/>
  <c r="N170" i="3"/>
  <c r="N242" i="3" s="1"/>
  <c r="M242" i="3"/>
  <c r="N70" i="3"/>
  <c r="K239" i="3"/>
  <c r="M67" i="3"/>
  <c r="L239" i="3"/>
  <c r="M22" i="3"/>
  <c r="J144" i="3"/>
  <c r="J135" i="3"/>
  <c r="J175" i="3"/>
  <c r="J166" i="3"/>
  <c r="L82" i="3"/>
  <c r="L73" i="3"/>
  <c r="L111" i="3" l="1"/>
  <c r="K113" i="3"/>
  <c r="N67" i="3"/>
  <c r="N239" i="3" s="1"/>
  <c r="M239" i="3"/>
  <c r="N22" i="3"/>
  <c r="N238" i="3" s="1"/>
  <c r="M238" i="3"/>
  <c r="K144" i="3"/>
  <c r="K135" i="3"/>
  <c r="M73" i="3"/>
  <c r="M82" i="3"/>
  <c r="M111" i="3" l="1"/>
  <c r="L113" i="3"/>
  <c r="L135" i="3"/>
  <c r="L144" i="3"/>
  <c r="N111" i="3" l="1"/>
  <c r="M113" i="3"/>
  <c r="N73" i="3"/>
  <c r="N82" i="3"/>
  <c r="M144" i="3"/>
  <c r="M135" i="3"/>
  <c r="B169" i="1"/>
  <c r="B170" i="1"/>
  <c r="B155" i="1"/>
  <c r="C155" i="1"/>
  <c r="D155" i="1"/>
  <c r="E155" i="1"/>
  <c r="F155" i="1"/>
  <c r="F158" i="1" s="1"/>
  <c r="G155" i="1"/>
  <c r="G158" i="1" s="1"/>
  <c r="B158" i="1"/>
  <c r="C158" i="1"/>
  <c r="D158" i="1"/>
  <c r="E158" i="1"/>
  <c r="C129" i="1"/>
  <c r="B129" i="1"/>
  <c r="B136" i="1"/>
  <c r="C136" i="1"/>
  <c r="B144" i="1"/>
  <c r="A93" i="1"/>
  <c r="A89" i="1"/>
  <c r="A84" i="1"/>
  <c r="A82" i="1"/>
  <c r="G2" i="1"/>
  <c r="F2" i="1"/>
  <c r="E2" i="1"/>
  <c r="D2" i="1"/>
  <c r="C2" i="1"/>
  <c r="B2" i="1"/>
  <c r="N113" i="3" l="1"/>
  <c r="N144" i="3"/>
  <c r="N135" i="3"/>
  <c r="H39" i="3"/>
  <c r="H8" i="3" s="1"/>
  <c r="I49" i="3" l="1"/>
  <c r="I18" i="3" s="1"/>
  <c r="I11" i="3" s="1"/>
  <c r="H49" i="3"/>
  <c r="H18" i="3" s="1"/>
  <c r="H11" i="3" s="1"/>
  <c r="G49" i="3"/>
  <c r="G18" i="3" s="1"/>
  <c r="G11" i="3" s="1"/>
  <c r="F49" i="3"/>
  <c r="F18" i="3" s="1"/>
  <c r="F11" i="3" s="1"/>
  <c r="E49" i="3"/>
  <c r="E18" i="3" s="1"/>
  <c r="E11" i="3" s="1"/>
  <c r="D49" i="3"/>
  <c r="D18" i="3" s="1"/>
  <c r="D11" i="3" s="1"/>
  <c r="C49" i="3"/>
  <c r="C18" i="3" s="1"/>
  <c r="C11" i="3" s="1"/>
  <c r="B49" i="3"/>
  <c r="K35" i="3"/>
  <c r="L35" i="3" s="1"/>
  <c r="M35" i="3" s="1"/>
  <c r="N35" i="3" s="1"/>
  <c r="K31" i="3"/>
  <c r="L31" i="3" s="1"/>
  <c r="M31" i="3" s="1"/>
  <c r="N31" i="3" s="1"/>
  <c r="K26" i="3"/>
  <c r="L26" i="3" s="1"/>
  <c r="M26" i="3" s="1"/>
  <c r="N26" i="3" s="1"/>
  <c r="K27" i="3"/>
  <c r="L27" i="3" s="1"/>
  <c r="M27" i="3" s="1"/>
  <c r="N27" i="3" s="1"/>
  <c r="F19" i="3" l="1"/>
  <c r="D19" i="3"/>
  <c r="B50" i="3"/>
  <c r="B18" i="3"/>
  <c r="E19" i="3"/>
  <c r="H19" i="3"/>
  <c r="G19" i="3"/>
  <c r="J11" i="3"/>
  <c r="I19" i="3"/>
  <c r="J19" i="3" s="1"/>
  <c r="K19" i="3" s="1"/>
  <c r="L19" i="3" s="1"/>
  <c r="M19" i="3" s="1"/>
  <c r="N19" i="3" s="1"/>
  <c r="F50" i="3"/>
  <c r="C50" i="3"/>
  <c r="E50" i="3"/>
  <c r="D50" i="3"/>
  <c r="G50" i="3"/>
  <c r="H50" i="3"/>
  <c r="I50" i="3"/>
  <c r="K34" i="3"/>
  <c r="K30" i="3"/>
  <c r="A21" i="3"/>
  <c r="H46" i="3"/>
  <c r="H15" i="3" s="1"/>
  <c r="G46" i="3"/>
  <c r="G15" i="3" s="1"/>
  <c r="F46" i="3"/>
  <c r="F15" i="3" s="1"/>
  <c r="E46" i="3"/>
  <c r="E15" i="3" s="1"/>
  <c r="D46" i="3"/>
  <c r="D15" i="3" s="1"/>
  <c r="C46" i="3"/>
  <c r="C15" i="3" s="1"/>
  <c r="B46" i="3"/>
  <c r="B15" i="3" s="1"/>
  <c r="I46" i="3"/>
  <c r="I39" i="3"/>
  <c r="H42" i="3"/>
  <c r="G39" i="3"/>
  <c r="F39" i="3"/>
  <c r="E39" i="3"/>
  <c r="D39" i="3"/>
  <c r="C39" i="3"/>
  <c r="B39" i="3"/>
  <c r="H43" i="3"/>
  <c r="G43" i="3"/>
  <c r="F43" i="3"/>
  <c r="E43" i="3"/>
  <c r="D43" i="3"/>
  <c r="C43" i="3"/>
  <c r="B43" i="3"/>
  <c r="I43" i="3"/>
  <c r="B34" i="3"/>
  <c r="C34" i="3"/>
  <c r="D34" i="3"/>
  <c r="E34" i="3"/>
  <c r="F34" i="3"/>
  <c r="G34" i="3"/>
  <c r="H34" i="3"/>
  <c r="I34" i="3"/>
  <c r="I30" i="3"/>
  <c r="H30" i="3"/>
  <c r="G30" i="3"/>
  <c r="F30" i="3"/>
  <c r="E30" i="3"/>
  <c r="D30" i="3"/>
  <c r="C30" i="3"/>
  <c r="B30" i="3"/>
  <c r="H26" i="3"/>
  <c r="G26" i="3"/>
  <c r="F26" i="3"/>
  <c r="E26" i="3"/>
  <c r="D26" i="3"/>
  <c r="C26" i="3"/>
  <c r="B26" i="3"/>
  <c r="I26" i="3"/>
  <c r="I32" i="3"/>
  <c r="J32" i="3" s="1"/>
  <c r="H32" i="3"/>
  <c r="G32" i="3"/>
  <c r="F32" i="3"/>
  <c r="E32" i="3"/>
  <c r="D32" i="3"/>
  <c r="C32" i="3"/>
  <c r="B32" i="3"/>
  <c r="B33" i="3" s="1"/>
  <c r="I28" i="3"/>
  <c r="H28" i="3"/>
  <c r="G28" i="3"/>
  <c r="F28" i="3"/>
  <c r="E28" i="3"/>
  <c r="D28" i="3"/>
  <c r="C28" i="3"/>
  <c r="B28" i="3"/>
  <c r="B29" i="3" s="1"/>
  <c r="B24" i="3"/>
  <c r="B25" i="3" s="1"/>
  <c r="C24" i="3"/>
  <c r="D24" i="3"/>
  <c r="E24" i="3"/>
  <c r="F24" i="3"/>
  <c r="G24" i="3"/>
  <c r="H24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19" i="3" l="1"/>
  <c r="B11" i="3"/>
  <c r="C19" i="3"/>
  <c r="B31" i="3"/>
  <c r="C42" i="3"/>
  <c r="C8" i="3"/>
  <c r="D42" i="3"/>
  <c r="D8" i="3"/>
  <c r="E42" i="3"/>
  <c r="E8" i="3"/>
  <c r="F42" i="3"/>
  <c r="F8" i="3"/>
  <c r="G16" i="3"/>
  <c r="H16" i="3"/>
  <c r="B42" i="3"/>
  <c r="B8" i="3"/>
  <c r="I42" i="3"/>
  <c r="J42" i="3" s="1"/>
  <c r="K42" i="3" s="1"/>
  <c r="L42" i="3" s="1"/>
  <c r="I8" i="3"/>
  <c r="B16" i="3"/>
  <c r="C16" i="3"/>
  <c r="I16" i="3"/>
  <c r="D16" i="3"/>
  <c r="E16" i="3"/>
  <c r="G42" i="3"/>
  <c r="G8" i="3"/>
  <c r="F16" i="3"/>
  <c r="G33" i="3"/>
  <c r="G35" i="3" s="1"/>
  <c r="H25" i="3"/>
  <c r="H27" i="3" s="1"/>
  <c r="E29" i="3"/>
  <c r="E31" i="3" s="1"/>
  <c r="C25" i="3"/>
  <c r="C27" i="3" s="1"/>
  <c r="C47" i="3"/>
  <c r="D25" i="3"/>
  <c r="D27" i="3" s="1"/>
  <c r="G44" i="3"/>
  <c r="G47" i="3"/>
  <c r="G25" i="3"/>
  <c r="G27" i="3" s="1"/>
  <c r="H36" i="3"/>
  <c r="H5" i="3" s="1"/>
  <c r="H47" i="3"/>
  <c r="B35" i="3"/>
  <c r="I36" i="3"/>
  <c r="E33" i="3"/>
  <c r="E35" i="3" s="1"/>
  <c r="C33" i="3"/>
  <c r="C35" i="3" s="1"/>
  <c r="B36" i="3"/>
  <c r="E25" i="3"/>
  <c r="E27" i="3" s="1"/>
  <c r="F29" i="3"/>
  <c r="F31" i="3" s="1"/>
  <c r="F33" i="3"/>
  <c r="F35" i="3" s="1"/>
  <c r="E47" i="3"/>
  <c r="G29" i="3"/>
  <c r="G31" i="3" s="1"/>
  <c r="H29" i="3"/>
  <c r="H31" i="3" s="1"/>
  <c r="H33" i="3"/>
  <c r="H35" i="3" s="1"/>
  <c r="C36" i="3"/>
  <c r="C5" i="3" s="1"/>
  <c r="B27" i="3"/>
  <c r="E40" i="3"/>
  <c r="F44" i="3"/>
  <c r="C29" i="3"/>
  <c r="C31" i="3" s="1"/>
  <c r="F47" i="3"/>
  <c r="D29" i="3"/>
  <c r="D31" i="3" s="1"/>
  <c r="D33" i="3"/>
  <c r="D35" i="3" s="1"/>
  <c r="I25" i="3"/>
  <c r="I27" i="3" s="1"/>
  <c r="G36" i="3"/>
  <c r="G5" i="3" s="1"/>
  <c r="I40" i="3"/>
  <c r="I44" i="3"/>
  <c r="I47" i="3"/>
  <c r="D36" i="3"/>
  <c r="D5" i="3" s="1"/>
  <c r="E44" i="3"/>
  <c r="F25" i="3"/>
  <c r="F27" i="3" s="1"/>
  <c r="E36" i="3"/>
  <c r="E5" i="3" s="1"/>
  <c r="F36" i="3"/>
  <c r="F5" i="3" s="1"/>
  <c r="G40" i="3"/>
  <c r="B40" i="3"/>
  <c r="B44" i="3"/>
  <c r="B47" i="3"/>
  <c r="F40" i="3"/>
  <c r="H44" i="3"/>
  <c r="I29" i="3"/>
  <c r="I31" i="3" s="1"/>
  <c r="C40" i="3"/>
  <c r="C44" i="3"/>
  <c r="H40" i="3"/>
  <c r="I33" i="3"/>
  <c r="I35" i="3" s="1"/>
  <c r="D40" i="3"/>
  <c r="D44" i="3"/>
  <c r="D47" i="3"/>
  <c r="K32" i="3"/>
  <c r="L34" i="3"/>
  <c r="L30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I169" i="1" s="1"/>
  <c r="I170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B168" i="1" s="1"/>
  <c r="H130" i="1"/>
  <c r="I130" i="1"/>
  <c r="I155" i="1"/>
  <c r="I158" i="1" s="1"/>
  <c r="I159" i="1" s="1"/>
  <c r="H155" i="1"/>
  <c r="H158" i="1" s="1"/>
  <c r="H159" i="1" s="1"/>
  <c r="G159" i="1"/>
  <c r="F159" i="1"/>
  <c r="E159" i="1"/>
  <c r="D159" i="1"/>
  <c r="C159" i="1"/>
  <c r="B159" i="1"/>
  <c r="K11" i="3" l="1"/>
  <c r="B37" i="3"/>
  <c r="B5" i="3"/>
  <c r="C6" i="3" s="1"/>
  <c r="B9" i="3"/>
  <c r="H9" i="3"/>
  <c r="G9" i="3"/>
  <c r="H12" i="3"/>
  <c r="H6" i="3"/>
  <c r="D9" i="3"/>
  <c r="C12" i="3"/>
  <c r="D12" i="3"/>
  <c r="D6" i="3"/>
  <c r="I9" i="3"/>
  <c r="E9" i="3"/>
  <c r="C9" i="3"/>
  <c r="I37" i="3"/>
  <c r="I5" i="3"/>
  <c r="F12" i="3"/>
  <c r="F6" i="3"/>
  <c r="E12" i="3"/>
  <c r="E6" i="3"/>
  <c r="F9" i="3"/>
  <c r="G12" i="3"/>
  <c r="G6" i="3"/>
  <c r="M42" i="3"/>
  <c r="C37" i="3"/>
  <c r="G37" i="3"/>
  <c r="H37" i="3"/>
  <c r="D37" i="3"/>
  <c r="F37" i="3"/>
  <c r="E37" i="3"/>
  <c r="L32" i="3"/>
  <c r="M34" i="3"/>
  <c r="M30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H112" i="1"/>
  <c r="H22" i="3" s="1"/>
  <c r="H3" i="3" s="1"/>
  <c r="H7" i="3" s="1"/>
  <c r="G112" i="1"/>
  <c r="G22" i="3" s="1"/>
  <c r="G3" i="3" s="1"/>
  <c r="F112" i="1"/>
  <c r="F22" i="3" s="1"/>
  <c r="E112" i="1"/>
  <c r="E22" i="3" s="1"/>
  <c r="E3" i="3" s="1"/>
  <c r="E7" i="3" s="1"/>
  <c r="D112" i="1"/>
  <c r="D22" i="3" s="1"/>
  <c r="C112" i="1"/>
  <c r="C22" i="3" s="1"/>
  <c r="C3" i="3" s="1"/>
  <c r="B112" i="1"/>
  <c r="B22" i="3" s="1"/>
  <c r="B3" i="3" s="1"/>
  <c r="I112" i="1"/>
  <c r="I22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7" i="1"/>
  <c r="L11" i="3" l="1"/>
  <c r="C20" i="3"/>
  <c r="C4" i="3"/>
  <c r="C17" i="3"/>
  <c r="C14" i="3"/>
  <c r="F13" i="3"/>
  <c r="I12" i="3"/>
  <c r="I6" i="3"/>
  <c r="I51" i="3"/>
  <c r="J51" i="3" s="1"/>
  <c r="K51" i="3" s="1"/>
  <c r="I3" i="3"/>
  <c r="B4" i="3"/>
  <c r="B20" i="3"/>
  <c r="B17" i="3"/>
  <c r="D38" i="3"/>
  <c r="D3" i="3"/>
  <c r="E4" i="3" s="1"/>
  <c r="H10" i="3"/>
  <c r="H20" i="3"/>
  <c r="H4" i="3"/>
  <c r="H17" i="3"/>
  <c r="C10" i="3"/>
  <c r="G13" i="3"/>
  <c r="G14" i="3"/>
  <c r="B10" i="3"/>
  <c r="C7" i="3"/>
  <c r="G20" i="3"/>
  <c r="G17" i="3"/>
  <c r="H13" i="3"/>
  <c r="H14" i="3"/>
  <c r="D13" i="3"/>
  <c r="E13" i="3"/>
  <c r="E14" i="3"/>
  <c r="E20" i="3"/>
  <c r="E17" i="3"/>
  <c r="F38" i="3"/>
  <c r="F3" i="3"/>
  <c r="G4" i="3" s="1"/>
  <c r="E10" i="3"/>
  <c r="G10" i="3"/>
  <c r="B12" i="3"/>
  <c r="B7" i="3"/>
  <c r="B6" i="3"/>
  <c r="G7" i="3"/>
  <c r="C51" i="3"/>
  <c r="C23" i="3"/>
  <c r="C41" i="3"/>
  <c r="C45" i="3"/>
  <c r="C48" i="3"/>
  <c r="H51" i="3"/>
  <c r="H48" i="3"/>
  <c r="H45" i="3"/>
  <c r="H23" i="3"/>
  <c r="H41" i="3"/>
  <c r="B23" i="3"/>
  <c r="B51" i="3"/>
  <c r="B41" i="3"/>
  <c r="B48" i="3"/>
  <c r="B45" i="3"/>
  <c r="E51" i="3"/>
  <c r="E48" i="3"/>
  <c r="E41" i="3"/>
  <c r="E23" i="3"/>
  <c r="E45" i="3"/>
  <c r="F51" i="3"/>
  <c r="F41" i="3"/>
  <c r="F23" i="3"/>
  <c r="F48" i="3"/>
  <c r="F45" i="3"/>
  <c r="G45" i="3"/>
  <c r="G51" i="3"/>
  <c r="G23" i="3"/>
  <c r="G48" i="3"/>
  <c r="G41" i="3"/>
  <c r="H38" i="3"/>
  <c r="E38" i="3"/>
  <c r="C38" i="3"/>
  <c r="D51" i="3"/>
  <c r="D41" i="3"/>
  <c r="D23" i="3"/>
  <c r="D45" i="3"/>
  <c r="D48" i="3"/>
  <c r="B38" i="3"/>
  <c r="N42" i="3"/>
  <c r="G38" i="3"/>
  <c r="I23" i="3"/>
  <c r="I45" i="3"/>
  <c r="I41" i="3"/>
  <c r="I48" i="3"/>
  <c r="J48" i="3" s="1"/>
  <c r="I38" i="3"/>
  <c r="J38" i="3" s="1"/>
  <c r="M32" i="3"/>
  <c r="N34" i="3"/>
  <c r="N30" i="3"/>
  <c r="H129" i="1"/>
  <c r="H136" i="1" s="1"/>
  <c r="H137" i="1" s="1"/>
  <c r="I129" i="1"/>
  <c r="E129" i="1"/>
  <c r="F129" i="1"/>
  <c r="D129" i="1"/>
  <c r="D136" i="1" s="1"/>
  <c r="G129" i="1"/>
  <c r="M11" i="3" l="1"/>
  <c r="I7" i="3"/>
  <c r="J14" i="3"/>
  <c r="B13" i="3"/>
  <c r="B14" i="3"/>
  <c r="F4" i="3"/>
  <c r="F20" i="3"/>
  <c r="F17" i="3"/>
  <c r="F10" i="3"/>
  <c r="F7" i="3"/>
  <c r="F14" i="3"/>
  <c r="C13" i="3"/>
  <c r="D20" i="3"/>
  <c r="D4" i="3"/>
  <c r="D17" i="3"/>
  <c r="D7" i="3"/>
  <c r="D10" i="3"/>
  <c r="I20" i="3"/>
  <c r="I4" i="3"/>
  <c r="I17" i="3"/>
  <c r="I10" i="3"/>
  <c r="I13" i="3"/>
  <c r="I14" i="3"/>
  <c r="D14" i="3"/>
  <c r="K48" i="3"/>
  <c r="L51" i="3"/>
  <c r="N32" i="3"/>
  <c r="K38" i="3"/>
  <c r="E136" i="1"/>
  <c r="E137" i="1" s="1"/>
  <c r="G136" i="1"/>
  <c r="G137" i="1" s="1"/>
  <c r="D137" i="1"/>
  <c r="F136" i="1"/>
  <c r="F137" i="1" s="1"/>
  <c r="I136" i="1"/>
  <c r="B137" i="1" s="1"/>
  <c r="C137" i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C60" i="1" s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J17" i="3" l="1"/>
  <c r="J20" i="3"/>
  <c r="J10" i="3"/>
  <c r="J7" i="3"/>
  <c r="D60" i="1"/>
  <c r="F60" i="1"/>
  <c r="F61" i="1" s="1"/>
  <c r="G60" i="1"/>
  <c r="H60" i="1"/>
  <c r="I10" i="1"/>
  <c r="E60" i="1"/>
  <c r="B10" i="1"/>
  <c r="B12" i="1" s="1"/>
  <c r="B20" i="1" s="1"/>
  <c r="C10" i="1"/>
  <c r="C12" i="1" s="1"/>
  <c r="C20" i="1" s="1"/>
  <c r="M51" i="3"/>
  <c r="J241" i="3"/>
  <c r="D10" i="1"/>
  <c r="D12" i="1" s="1"/>
  <c r="D20" i="1" s="1"/>
  <c r="E10" i="1"/>
  <c r="E12" i="1" s="1"/>
  <c r="E20" i="1" s="1"/>
  <c r="L48" i="3"/>
  <c r="F10" i="1"/>
  <c r="F148" i="1" s="1"/>
  <c r="H10" i="1"/>
  <c r="H12" i="1" s="1"/>
  <c r="B60" i="1"/>
  <c r="B61" i="1" s="1"/>
  <c r="L38" i="3"/>
  <c r="I12" i="1"/>
  <c r="I20" i="1" s="1"/>
  <c r="I148" i="1"/>
  <c r="E99" i="1"/>
  <c r="D99" i="1"/>
  <c r="C99" i="1"/>
  <c r="B99" i="1"/>
  <c r="F99" i="1"/>
  <c r="G99" i="1"/>
  <c r="E61" i="1"/>
  <c r="G10" i="1"/>
  <c r="I60" i="1"/>
  <c r="I61" i="1" s="1"/>
  <c r="G61" i="1"/>
  <c r="H61" i="1"/>
  <c r="C61" i="1"/>
  <c r="D61" i="1"/>
  <c r="L14" i="3" l="1"/>
  <c r="K17" i="3"/>
  <c r="K20" i="3"/>
  <c r="K10" i="3"/>
  <c r="K7" i="3"/>
  <c r="K14" i="3"/>
  <c r="B148" i="1"/>
  <c r="C148" i="1"/>
  <c r="H20" i="1"/>
  <c r="H65" i="1"/>
  <c r="H77" i="1" s="1"/>
  <c r="H99" i="1" s="1"/>
  <c r="H101" i="1" s="1"/>
  <c r="I100" i="1" s="1"/>
  <c r="I101" i="1" s="1"/>
  <c r="I102" i="1" s="1"/>
  <c r="F12" i="1"/>
  <c r="F20" i="1" s="1"/>
  <c r="M48" i="3"/>
  <c r="J45" i="3"/>
  <c r="H148" i="1"/>
  <c r="E148" i="1"/>
  <c r="D148" i="1"/>
  <c r="N51" i="3"/>
  <c r="K241" i="3"/>
  <c r="M38" i="3"/>
  <c r="I65" i="1"/>
  <c r="I77" i="1" s="1"/>
  <c r="I99" i="1" s="1"/>
  <c r="G12" i="1"/>
  <c r="G20" i="1" s="1"/>
  <c r="G148" i="1"/>
  <c r="M14" i="3" l="1"/>
  <c r="L17" i="3"/>
  <c r="L20" i="3"/>
  <c r="L10" i="3"/>
  <c r="L7" i="3"/>
  <c r="H102" i="1"/>
  <c r="K45" i="3"/>
  <c r="N48" i="3"/>
  <c r="N38" i="3"/>
  <c r="H1" i="1"/>
  <c r="G1" i="1" s="1"/>
  <c r="F1" i="1" s="1"/>
  <c r="E1" i="1" s="1"/>
  <c r="D1" i="1" s="1"/>
  <c r="C1" i="1" s="1"/>
  <c r="B1" i="1" s="1"/>
  <c r="L45" i="3" l="1"/>
  <c r="L241" i="3"/>
  <c r="N14" i="3"/>
  <c r="M20" i="3"/>
  <c r="M17" i="3"/>
  <c r="M10" i="3"/>
  <c r="M7" i="3"/>
  <c r="M241" i="3"/>
  <c r="N45" i="3" l="1"/>
  <c r="N241" i="3"/>
  <c r="N20" i="3"/>
  <c r="N17" i="3"/>
  <c r="N7" i="3"/>
  <c r="M45" i="3"/>
  <c r="M41" i="3"/>
  <c r="N41" i="3"/>
  <c r="K41" i="3"/>
  <c r="J41" i="3"/>
  <c r="L41" i="3"/>
  <c r="K173" i="3"/>
  <c r="L173" i="3" l="1"/>
  <c r="L243" i="3" s="1"/>
  <c r="K243" i="3"/>
  <c r="L175" i="3"/>
  <c r="M173" i="3"/>
  <c r="M243" i="3" s="1"/>
  <c r="L166" i="3"/>
  <c r="K175" i="3"/>
  <c r="K166" i="3"/>
  <c r="M175" i="3" l="1"/>
  <c r="N173" i="3"/>
  <c r="N243" i="3" s="1"/>
  <c r="M166" i="3"/>
  <c r="N166" i="3" l="1"/>
  <c r="N175" i="3"/>
  <c r="K101" i="3"/>
  <c r="K104" i="3" l="1"/>
  <c r="K240" i="3"/>
  <c r="L101" i="3"/>
  <c r="L240" i="3" s="1"/>
  <c r="M101" i="3" l="1"/>
  <c r="M240" i="3" s="1"/>
  <c r="L104" i="3"/>
  <c r="N101" i="3" l="1"/>
  <c r="M104" i="3"/>
  <c r="N8" i="3"/>
  <c r="N11" i="3" s="1"/>
  <c r="N104" i="3" l="1"/>
  <c r="N240" i="3"/>
  <c r="N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<sst xmlns="http://schemas.openxmlformats.org/spreadsheetml/2006/main" count="479" uniqueCount="158">
  <si>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</si>
  <si>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</si>
  <si>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</si>
  <si>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</si>
  <si>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</si>
  <si>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</si>
  <si>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</si>
  <si>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</si>
  <si>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</si>
  <si>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</si>
  <si>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</si>
  <si>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</si>
  <si>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</si>
  <si>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</si>
  <si>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</si>
  <si>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</si>
  <si>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</si>
  <si>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</si>
  <si>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</si>
  <si>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</si>
  <si>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</si>
  <si>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</si>
  <si>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</si>
  <si>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</si>
  <si>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</si>
  <si>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</si>
  <si>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</si>
  <si>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</si>
  <si>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</si>
  <si>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</si>
  <si>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</si>
  <si>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</si>
  <si>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</si>
  <si>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</si>
  <si>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</si>
  <si>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</si>
  <si>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</si>
  <si>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</si>
  <si>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</si>
  <si>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</si>
  <si>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</si>
  <si>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</si>
  <si>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</si>
  <si>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</si>
  <si>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</si>
  <si>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</si>
  <si>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</si>
  <si>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</si>
  <si>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</si>
  <si>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</si>
  <si>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</si>
  <si>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</si>
  <si>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</si>
  <si>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</si>
  <si>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</si>
  <si>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</si>
  <si>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</si>
  <si>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</si>
  <si>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</si>
  <si>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</si>
  <si>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</si>
  <si>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</si>
  <si>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</si>
  <si>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</si>
  <si>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</si>
  <si>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</si>
  <si>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</si>
  <si>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</si>
  <si>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</si>
  <si>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</si>
  <si>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</si>
  <si>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</si>
  <si>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</si>
  <si>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</si>
  <si>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</si>
  <si>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</si>
  <si>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</si>
  <si>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</si>
  <si>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</si>
  <si>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</si>
  <si>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</si>
  <si>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</si>
  <si>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</si>
  <si>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</si>
  <si>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</si>
  <si>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</si>
  <si>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</si>
  <si>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</si>
  <si>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</si>
  <si>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</si>
  <si>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</si>
  <si>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</si>
  <si>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</si>
  <si>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</si>
  <si>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</si>
  <si>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</si>
  <si>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</si>
  <si>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</si>
  <si>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</si>
  <si>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</si>
  <si>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</si>
  <si>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</si>
  <si>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</si>
  <si>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</si>
  <si>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</si>
  <si>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</si>
  <si>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</si>
  <si>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</si>
  <si>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</si>
  <si>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</si>
  <si>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</si>
  <si>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</si>
  <si>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</si>
  <si>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</si>
  <si>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</si>
  <si>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</si>
  <si>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</si>
  <si>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</si>
  <si>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</si>
  <si>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</si>
  <si>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</si>
  <si>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</si>
  <si>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</si>
  <si>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</si>
  <si>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</si>
  <si>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</si>
  <si>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</si>
  <si>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</si>
  <si>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</si>
  <si>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</si>
  <si>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</si>
  <si>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</si>
  <si>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</si>
  <si>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</si>
  <si>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</si>
  <si>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</si>
  <si>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</si>
  <si>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</si>
  <si>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</si>
  <si>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</si>
  <si>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</si>
  <si>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</si>
  <si>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</si>
  <si>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</si>
  <si>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</si>
  <si>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</si>
  <si>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</si>
  <si>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</si>
  <si>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</si>
  <si>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</si>
  <si>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</si>
  <si>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</si>
  <si>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</si>
  <si>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Deffered income taxes</t>
  </si>
  <si>
    <t>nm</t>
  </si>
  <si>
    <t>Global Brand Division</t>
  </si>
  <si>
    <t>Revenue check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</si>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</sst>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9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EA9DB"/>
        <bgColor rgb="FFFFFFFF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3" fontId="0" fillId="0" borderId="3" xfId="0" applyNumberFormat="1" applyBorder="1"/>
    <xf numFmtId="1" fontId="0" fillId="0" borderId="0" xfId="0" applyNumberFormat="1"/>
    <xf numFmtId="165" fontId="0" fillId="0" borderId="4" xfId="1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10" fontId="0" fillId="0" borderId="0" xfId="2" applyNumberFormat="1" applyFont="1"/>
    <xf numFmtId="10" fontId="0" fillId="0" borderId="0" xfId="0" applyNumberFormat="1"/>
    <xf numFmtId="165" fontId="16" fillId="8" borderId="0" xfId="5" applyNumberFormat="1" applyFont="1" applyFill="1" applyBorder="1"/>
    <xf numFmtId="165" fontId="16" fillId="0" borderId="0" xfId="1" applyNumberFormat="1" applyFont="1" applyFill="1" applyBorder="1"/>
    <xf numFmtId="3" fontId="16" fillId="0" borderId="0" xfId="0" applyNumberFormat="1" applyFont="1"/>
    <xf numFmtId="165" fontId="17" fillId="0" borderId="0" xfId="1" applyNumberFormat="1" applyFont="1" applyFill="1" applyBorder="1" applyAlignment="1">
      <alignment horizontal="left" indent="2"/>
    </xf>
    <xf numFmtId="10" fontId="15" fillId="0" borderId="0" xfId="2" applyNumberFormat="1" applyFont="1" applyFill="1" applyBorder="1"/>
    <xf numFmtId="165" fontId="16" fillId="0" borderId="0" xfId="1" applyNumberFormat="1" applyFont="1" applyFill="1" applyBorder="1" applyAlignment="1">
      <alignment horizontal="left" indent="1"/>
    </xf>
    <xf numFmtId="0" fontId="16" fillId="0" borderId="0" xfId="0" applyFont="1"/>
    <xf numFmtId="165" fontId="17" fillId="0" borderId="0" xfId="1" applyNumberFormat="1" applyFont="1" applyFill="1" applyBorder="1" applyAlignment="1">
      <alignment horizontal="left" indent="1"/>
    </xf>
    <xf numFmtId="10" fontId="18" fillId="0" borderId="0" xfId="0" applyNumberFormat="1" applyFont="1"/>
    <xf numFmtId="0" fontId="18" fillId="0" borderId="0" xfId="0" applyFont="1"/>
    <xf numFmtId="10" fontId="13" fillId="0" borderId="0" xfId="0" applyNumberFormat="1" applyFont="1"/>
    <xf numFmtId="0" fontId="13" fillId="0" borderId="0" xfId="0" applyFont="1"/>
    <xf numFmtId="165" fontId="13" fillId="0" borderId="0" xfId="0" applyNumberFormat="1" applyFont="1" applyAlignment="1">
      <alignment horizontal="left" indent="1"/>
    </xf>
    <xf numFmtId="165" fontId="18" fillId="0" borderId="0" xfId="0" applyNumberFormat="1" applyFont="1" applyAlignment="1">
      <alignment horizontal="left" indent="2"/>
    </xf>
    <xf numFmtId="165" fontId="13" fillId="0" borderId="0" xfId="0" applyNumberFormat="1" applyFont="1" applyAlignment="1">
      <alignment horizontal="left" indent="2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1" fontId="19" fillId="0" borderId="0" xfId="2" applyNumberFormat="1" applyFont="1" applyFill="1" applyBorder="1"/>
    <xf numFmtId="166" fontId="0" fillId="0" borderId="0" xfId="2" applyNumberFormat="1" applyFont="1"/>
    <xf numFmtId="166" fontId="13" fillId="0" borderId="0" xfId="2" applyNumberFormat="1" applyFont="1"/>
    <xf numFmtId="166" fontId="0" fillId="0" borderId="0" xfId="0" applyNumberFormat="1"/>
    <xf numFmtId="165" fontId="2" fillId="0" borderId="0" xfId="1" applyNumberFormat="1" applyFont="1" applyAlignment="1">
      <alignment horizontal="left" indent="1"/>
    </xf>
    <xf numFmtId="10" fontId="11" fillId="0" borderId="0" xfId="2" applyNumberFormat="1" applyFont="1" applyAlignment="1">
      <alignment horizontal="right"/>
    </xf>
    <xf numFmtId="169" fontId="11" fillId="0" borderId="0" xfId="2" applyNumberFormat="1" applyFont="1" applyAlignment="1">
      <alignment horizontal="right"/>
    </xf>
    <xf numFmtId="10" fontId="18" fillId="0" borderId="0" xfId="2" applyNumberFormat="1" applyFont="1"/>
    <xf numFmtId="165" fontId="20" fillId="0" borderId="0" xfId="0" applyNumberFormat="1" applyFont="1"/>
    <xf numFmtId="2" fontId="20" fillId="0" borderId="0" xfId="1" applyNumberFormat="1" applyFont="1"/>
    <xf numFmtId="0" fontId="20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3008"/>
          <a:ext cx="621855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1108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7688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29268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5608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6228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1968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71708081378315_Task%206%20-%20Financial%20Modelling%20-%20Historical%20Data%20Inputs.xlsx" TargetMode="External"/><Relationship Id="rId1" Type="http://schemas.openxmlformats.org/officeDocument/2006/relationships/externalLinkPath" Target="71708081378315_Task%206%20-%20Financial%20Modelling%20-%20Historical%20Data%20Inpu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8510120_Task%208%20-%20Building%20the%20Revenue%20Model.xlsx" TargetMode="External"/><Relationship Id="rId1" Type="http://schemas.openxmlformats.org/officeDocument/2006/relationships/externalLinkPath" Target="1708510120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</sheetNames>
    <sheetDataSet>
      <sheetData sheetId="0"/>
      <sheetData sheetId="1">
        <row r="148">
          <cell r="B148">
            <v>30601</v>
          </cell>
          <cell r="C148">
            <v>32376</v>
          </cell>
          <cell r="D148">
            <v>34350</v>
          </cell>
          <cell r="E148">
            <v>36397</v>
          </cell>
          <cell r="F148">
            <v>39117</v>
          </cell>
          <cell r="G148">
            <v>37403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82">
          <cell r="A82" t="str">
            <v>Investments in reverse repurchase agreements</v>
          </cell>
        </row>
        <row r="84">
          <cell r="A84" t="str">
            <v>Disposals of property, plant and equipment</v>
          </cell>
        </row>
        <row r="89">
          <cell r="A89" t="str">
            <v xml:space="preserve">Long-term debt payments, including current portion </v>
          </cell>
        </row>
        <row r="93">
          <cell r="A93" t="str">
            <v>Excess tax benefits from share-based paymnet arrangements</v>
          </cell>
        </row>
        <row r="169">
          <cell r="A169" t="str">
            <v>PROPERTY, PLANT AND EQUIPMENT, NET</v>
          </cell>
        </row>
        <row r="173">
          <cell r="B173">
            <v>498</v>
          </cell>
          <cell r="C173">
            <v>639</v>
          </cell>
          <cell r="D173">
            <v>709</v>
          </cell>
          <cell r="E173">
            <v>849</v>
          </cell>
          <cell r="F173">
            <v>929</v>
          </cell>
          <cell r="G173">
            <v>885</v>
          </cell>
          <cell r="H173">
            <v>982</v>
          </cell>
          <cell r="I173">
            <v>920</v>
          </cell>
        </row>
        <row r="174">
          <cell r="B174">
            <v>254</v>
          </cell>
          <cell r="C174">
            <v>234</v>
          </cell>
          <cell r="D174">
            <v>225</v>
          </cell>
          <cell r="E174">
            <v>256</v>
          </cell>
          <cell r="F174">
            <v>237</v>
          </cell>
          <cell r="G174">
            <v>214</v>
          </cell>
          <cell r="H174">
            <v>288</v>
          </cell>
          <cell r="I174">
            <v>303</v>
          </cell>
        </row>
        <row r="177">
          <cell r="B177">
            <v>308</v>
          </cell>
          <cell r="C177">
            <v>332</v>
          </cell>
          <cell r="D177">
            <v>340</v>
          </cell>
          <cell r="E177">
            <v>339</v>
          </cell>
          <cell r="F177">
            <v>326</v>
          </cell>
          <cell r="G177">
            <v>296</v>
          </cell>
          <cell r="H177">
            <v>304</v>
          </cell>
          <cell r="I177">
            <v>274</v>
          </cell>
        </row>
        <row r="178">
          <cell r="B178">
            <v>484</v>
          </cell>
          <cell r="C178">
            <v>511</v>
          </cell>
          <cell r="D178">
            <v>533</v>
          </cell>
          <cell r="E178">
            <v>597</v>
          </cell>
          <cell r="F178">
            <v>665</v>
          </cell>
          <cell r="G178">
            <v>830</v>
          </cell>
          <cell r="H178">
            <v>780</v>
          </cell>
          <cell r="I178">
            <v>789</v>
          </cell>
        </row>
        <row r="180">
          <cell r="B180">
            <v>122</v>
          </cell>
          <cell r="C180">
            <v>125</v>
          </cell>
          <cell r="D180">
            <v>125</v>
          </cell>
          <cell r="E180">
            <v>115</v>
          </cell>
          <cell r="F180">
            <v>100</v>
          </cell>
          <cell r="G180">
            <v>80</v>
          </cell>
          <cell r="H180">
            <v>63</v>
          </cell>
          <cell r="I180">
            <v>49</v>
          </cell>
        </row>
        <row r="181">
          <cell r="B181">
            <v>713</v>
          </cell>
          <cell r="C181">
            <v>937</v>
          </cell>
          <cell r="D181">
            <v>1238</v>
          </cell>
          <cell r="E181">
            <v>1450</v>
          </cell>
          <cell r="F181">
            <v>1673</v>
          </cell>
          <cell r="G181">
            <v>1916</v>
          </cell>
          <cell r="H181">
            <v>1870</v>
          </cell>
          <cell r="I181">
            <v>1817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2" sqref="A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zoomScaleNormal="100" workbookViewId="0">
      <pane ySplit="1" topLeftCell="A114" activePane="bottomLeft" state="frozen"/>
      <selection pane="bottomLeft" activeCell="B155" sqref="B15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[1]Historicals!$B$148</f>
        <v>30601</v>
      </c>
      <c r="C2" s="3">
        <f>[1]Historicals!$C$148</f>
        <v>32376</v>
      </c>
      <c r="D2" s="3">
        <f>[1]Historicals!$D$148</f>
        <v>34350</v>
      </c>
      <c r="E2" s="3">
        <f>[1]Historicals!$E$148</f>
        <v>36397</v>
      </c>
      <c r="F2" s="3">
        <f>[1]Historicals!$F$148</f>
        <v>39117</v>
      </c>
      <c r="G2" s="3">
        <f>[1]Historicals!$G$148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49">
        <v>16534</v>
      </c>
      <c r="C3" s="49">
        <v>17405</v>
      </c>
      <c r="D3" s="49">
        <v>19038</v>
      </c>
      <c r="E3" s="49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>
        <v>28</v>
      </c>
      <c r="C8">
        <v>19</v>
      </c>
      <c r="D8">
        <v>59</v>
      </c>
      <c r="E8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>
        <v>-58</v>
      </c>
      <c r="C9">
        <v>-140</v>
      </c>
      <c r="D9">
        <v>-196</v>
      </c>
      <c r="E9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>
        <v>932</v>
      </c>
      <c r="C11">
        <v>863</v>
      </c>
      <c r="D11">
        <v>646</v>
      </c>
      <c r="E11" s="8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50">
        <v>861.7</v>
      </c>
      <c r="C17" s="50">
        <v>1697.9</v>
      </c>
      <c r="D17" s="50">
        <v>1657.8</v>
      </c>
      <c r="E17" s="50">
        <v>1623.8</v>
      </c>
      <c r="F17" s="50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50">
        <v>884.4</v>
      </c>
      <c r="C18" s="50">
        <v>1742.5</v>
      </c>
      <c r="D18" s="50">
        <v>1692</v>
      </c>
      <c r="E18" s="50">
        <v>1659.1</v>
      </c>
      <c r="F18" s="50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8">
        <v>3852</v>
      </c>
      <c r="C25" s="3">
        <v>3138</v>
      </c>
      <c r="D25" s="8">
        <v>3808</v>
      </c>
      <c r="E25" s="8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8">
        <v>2072</v>
      </c>
      <c r="C26" s="3">
        <v>2319</v>
      </c>
      <c r="D26" s="8">
        <v>2371</v>
      </c>
      <c r="E26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8">
        <v>3358</v>
      </c>
      <c r="C27" s="3">
        <v>3241</v>
      </c>
      <c r="D27" s="8">
        <v>3677</v>
      </c>
      <c r="E27" s="8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8">
        <v>4337</v>
      </c>
      <c r="C28" s="3">
        <v>4838</v>
      </c>
      <c r="D28" s="8">
        <v>5055</v>
      </c>
      <c r="E28" s="8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153</v>
      </c>
      <c r="B29">
        <v>389</v>
      </c>
      <c r="C29" s="3"/>
      <c r="D29" s="3"/>
      <c r="E29" s="3"/>
      <c r="F29" s="3"/>
      <c r="G29" s="3"/>
      <c r="H29" s="3"/>
      <c r="I29" s="3"/>
    </row>
    <row r="30" spans="1:9" x14ac:dyDescent="0.25">
      <c r="A30" s="11" t="s">
        <v>36</v>
      </c>
      <c r="B30" s="8">
        <v>1968</v>
      </c>
      <c r="C30" s="3">
        <v>1489</v>
      </c>
      <c r="D30" s="8">
        <v>1150</v>
      </c>
      <c r="E30" s="8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8">
        <v>3011</v>
      </c>
      <c r="C32" s="3">
        <v>3520</v>
      </c>
      <c r="D32" s="8">
        <v>3989</v>
      </c>
      <c r="E32" s="8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/>
      <c r="C33" s="3"/>
      <c r="D33" s="3"/>
      <c r="F33" s="3"/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>
        <v>281</v>
      </c>
      <c r="C34" s="3">
        <v>281</v>
      </c>
      <c r="D34">
        <v>283</v>
      </c>
      <c r="E34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>
        <v>131</v>
      </c>
      <c r="C35" s="3">
        <v>131</v>
      </c>
      <c r="D35">
        <v>139</v>
      </c>
      <c r="E35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8">
        <v>2201</v>
      </c>
      <c r="C36" s="3">
        <v>2439</v>
      </c>
      <c r="D36" s="8">
        <v>2787</v>
      </c>
      <c r="E36" s="8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8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/>
      <c r="C43" s="3"/>
      <c r="D43" s="3"/>
      <c r="E43" s="3"/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8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8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/>
      <c r="C48" s="3"/>
      <c r="D48" s="3"/>
      <c r="E48" s="3"/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8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8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8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8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8">
        <v>3273</v>
      </c>
      <c r="C65" s="8">
        <v>3760</v>
      </c>
      <c r="D65" s="8">
        <v>4240</v>
      </c>
      <c r="E65" s="8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11" t="s">
        <v>66</v>
      </c>
      <c r="B67">
        <v>606</v>
      </c>
      <c r="C67">
        <v>649</v>
      </c>
      <c r="D67">
        <v>706</v>
      </c>
      <c r="E67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>
        <v>191</v>
      </c>
      <c r="C69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>
        <v>43</v>
      </c>
      <c r="C70">
        <v>13</v>
      </c>
      <c r="D70">
        <v>10</v>
      </c>
      <c r="E70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>
        <v>424</v>
      </c>
      <c r="C71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11" t="s">
        <v>72</v>
      </c>
      <c r="B73">
        <v>-216</v>
      </c>
      <c r="C7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8">
        <v>1237</v>
      </c>
      <c r="C76" s="3">
        <v>-586</v>
      </c>
      <c r="D76" s="3">
        <v>-158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8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8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8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tr">
        <f>[2]Historicals!$A$82</f>
        <v>Investments in reverse repurchase agreements</v>
      </c>
      <c r="B82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tr">
        <f>[2]Historicals!$A$84</f>
        <v>Disposals of property, plant and equipment</v>
      </c>
      <c r="B84" s="3">
        <v>3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/>
      <c r="I84" s="3"/>
    </row>
    <row r="85" spans="1:9" x14ac:dyDescent="0.25">
      <c r="A85" s="2" t="s">
        <v>79</v>
      </c>
      <c r="B85" s="3"/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tr">
        <f>[2]Historicals!$A$89</f>
        <v xml:space="preserve">Long-term debt payments, including current portion 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/>
      <c r="I89" s="3"/>
    </row>
    <row r="90" spans="1:9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tr">
        <f>[2]Historicals!$A$93</f>
        <v>Excess tax benefits from share-based paymnet arrangements</v>
      </c>
      <c r="B93" s="3">
        <v>218</v>
      </c>
      <c r="C93" s="3">
        <v>-3238</v>
      </c>
      <c r="D93" s="3">
        <v>-3223</v>
      </c>
      <c r="E93" s="3">
        <v>-4254</v>
      </c>
      <c r="F93" s="3">
        <v>0</v>
      </c>
      <c r="G93" s="3">
        <v>0</v>
      </c>
      <c r="H93" s="3"/>
      <c r="I93" s="3"/>
    </row>
    <row r="94" spans="1:9" x14ac:dyDescent="0.25">
      <c r="A94" s="2" t="s">
        <v>16</v>
      </c>
      <c r="B94" s="3">
        <v>-2534</v>
      </c>
      <c r="C94" s="3">
        <v>-1022</v>
      </c>
      <c r="D94" s="3">
        <v>-1133</v>
      </c>
      <c r="E94" s="3">
        <v>-1243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-22</v>
      </c>
      <c r="D95" s="3">
        <v>-29</v>
      </c>
      <c r="E95" s="3">
        <v>-55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>+I77+I86+I97+I98</f>
        <v>-1315</v>
      </c>
    </row>
    <row r="100" spans="1:9" x14ac:dyDescent="0.25">
      <c r="A100" t="s">
        <v>91</v>
      </c>
      <c r="B100" s="51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52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s="1" customFormat="1" x14ac:dyDescent="0.25">
      <c r="A112" s="10" t="s">
        <v>100</v>
      </c>
      <c r="B112" s="9">
        <f t="shared" ref="B112:H112" si="17">+SUM(B113:B115)</f>
        <v>13740</v>
      </c>
      <c r="C112" s="9">
        <f t="shared" si="17"/>
        <v>14764</v>
      </c>
      <c r="D112" s="9">
        <f t="shared" si="17"/>
        <v>15216</v>
      </c>
      <c r="E112" s="9">
        <f t="shared" si="17"/>
        <v>14855</v>
      </c>
      <c r="F112" s="9">
        <f t="shared" si="17"/>
        <v>15902</v>
      </c>
      <c r="G112" s="9">
        <f t="shared" si="17"/>
        <v>14484</v>
      </c>
      <c r="H112" s="9">
        <f t="shared" si="17"/>
        <v>17179</v>
      </c>
      <c r="I112" s="9">
        <f>+SUM(I113:I115)</f>
        <v>18353</v>
      </c>
    </row>
    <row r="113" spans="1:9" x14ac:dyDescent="0.25">
      <c r="A113" s="11" t="s">
        <v>113</v>
      </c>
      <c r="B113" s="8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 s="8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s="1" customFormat="1" x14ac:dyDescent="0.25">
      <c r="A116" s="10" t="s">
        <v>101</v>
      </c>
      <c r="B116" s="9">
        <v>7126</v>
      </c>
      <c r="C116" s="9">
        <v>7315</v>
      </c>
      <c r="D116" s="9">
        <f t="shared" ref="D116" si="18">+SUM(D117:D119)</f>
        <v>7970</v>
      </c>
      <c r="E116" s="9">
        <f t="shared" ref="E116" si="19">+SUM(E117:E119)</f>
        <v>9242</v>
      </c>
      <c r="F116" s="9">
        <f t="shared" ref="F116" si="20">+SUM(F117:F119)</f>
        <v>9812</v>
      </c>
      <c r="G116" s="9">
        <f t="shared" ref="G116" si="21">+SUM(G117:G119)</f>
        <v>9347</v>
      </c>
      <c r="H116" s="9">
        <f t="shared" ref="H116" si="22">+SUM(H117:H119)</f>
        <v>11456</v>
      </c>
      <c r="I116" s="9">
        <f>+SUM(I117:I119)</f>
        <v>12479</v>
      </c>
    </row>
    <row r="117" spans="1:9" x14ac:dyDescent="0.25">
      <c r="A117" s="11" t="s">
        <v>113</v>
      </c>
      <c r="B117" s="8">
        <v>4703</v>
      </c>
      <c r="C117" s="8">
        <v>4867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 s="8">
        <v>2050</v>
      </c>
      <c r="C118" s="8">
        <v>2091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 s="8">
        <v>373</v>
      </c>
      <c r="C119" s="8"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s="1" customFormat="1" x14ac:dyDescent="0.25">
      <c r="A120" s="10" t="s">
        <v>102</v>
      </c>
      <c r="B120" s="9">
        <f t="shared" ref="B120" si="23">+SUM(B121:B123)</f>
        <v>3067</v>
      </c>
      <c r="C120" s="9">
        <f t="shared" ref="C120" si="24">+SUM(C121:C123)</f>
        <v>3785</v>
      </c>
      <c r="D120" s="9">
        <f t="shared" ref="D120" si="25">+SUM(D121:D123)</f>
        <v>4237</v>
      </c>
      <c r="E120" s="9">
        <f t="shared" ref="E120" si="26">+SUM(E121:E123)</f>
        <v>5134</v>
      </c>
      <c r="F120" s="9">
        <f t="shared" ref="F120" si="27">+SUM(F121:F123)</f>
        <v>6208</v>
      </c>
      <c r="G120" s="9">
        <f t="shared" ref="G120" si="28">+SUM(G121:G123)</f>
        <v>6679</v>
      </c>
      <c r="H120" s="9">
        <f t="shared" ref="H120" si="29">+SUM(H121:H123)</f>
        <v>8290</v>
      </c>
      <c r="I120" s="9">
        <f>+SUM(I121:I123)</f>
        <v>7547</v>
      </c>
    </row>
    <row r="121" spans="1:9" x14ac:dyDescent="0.25">
      <c r="A121" s="11" t="s">
        <v>113</v>
      </c>
      <c r="B121" s="8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s="1" customFormat="1" x14ac:dyDescent="0.25">
      <c r="A124" s="10" t="s">
        <v>106</v>
      </c>
      <c r="B124" s="9">
        <v>4653</v>
      </c>
      <c r="C124" s="9">
        <v>4570</v>
      </c>
      <c r="D124" s="9">
        <v>4737</v>
      </c>
      <c r="E124" s="9">
        <v>5166</v>
      </c>
      <c r="F124" s="9">
        <v>5254</v>
      </c>
      <c r="G124" s="9">
        <v>5028</v>
      </c>
      <c r="H124" s="9">
        <f t="shared" ref="H124" si="30">+SUM(H125:H127)</f>
        <v>5343</v>
      </c>
      <c r="I124" s="9">
        <f>+SUM(I125:I127)</f>
        <v>5955</v>
      </c>
    </row>
    <row r="125" spans="1:9" x14ac:dyDescent="0.25">
      <c r="A125" s="11" t="s">
        <v>113</v>
      </c>
      <c r="B125" s="8">
        <v>3093</v>
      </c>
      <c r="C125" s="8">
        <v>3106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 s="8">
        <v>1251</v>
      </c>
      <c r="C126" s="8">
        <v>1175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 s="8">
        <v>309</v>
      </c>
      <c r="C127" s="8">
        <v>289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s="1" customFormat="1" x14ac:dyDescent="0.25">
      <c r="A128" s="10" t="s">
        <v>107</v>
      </c>
      <c r="B128" s="1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9">
        <v>25</v>
      </c>
      <c r="I128" s="9">
        <v>102</v>
      </c>
    </row>
    <row r="129" spans="1:9" x14ac:dyDescent="0.25">
      <c r="A129" s="4" t="s">
        <v>103</v>
      </c>
      <c r="B129" s="5">
        <f>+B112+B116+B120+B124+B128</f>
        <v>28701</v>
      </c>
      <c r="C129" s="5">
        <f>C112+C116+C120+C124+C128</f>
        <v>30507</v>
      </c>
      <c r="D129" s="5">
        <f t="shared" ref="D129:I129" si="31">+D112+D116+D120+D124+D128</f>
        <v>32233</v>
      </c>
      <c r="E129" s="5">
        <f t="shared" si="31"/>
        <v>34485</v>
      </c>
      <c r="F129" s="5">
        <f t="shared" si="31"/>
        <v>37218</v>
      </c>
      <c r="G129" s="5">
        <f t="shared" si="31"/>
        <v>35568</v>
      </c>
      <c r="H129" s="5">
        <f t="shared" si="31"/>
        <v>42293</v>
      </c>
      <c r="I129" s="5">
        <f t="shared" si="31"/>
        <v>44436</v>
      </c>
    </row>
    <row r="130" spans="1:9" x14ac:dyDescent="0.25">
      <c r="A130" s="2" t="s">
        <v>104</v>
      </c>
      <c r="B130" s="8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/>
      <c r="C131" s="3"/>
      <c r="D131" s="3"/>
      <c r="E131" s="3"/>
      <c r="F131" s="3"/>
      <c r="G131" s="3"/>
      <c r="H131" s="3">
        <v>1986</v>
      </c>
      <c r="I131" s="3">
        <v>2094</v>
      </c>
    </row>
    <row r="132" spans="1:9" x14ac:dyDescent="0.25">
      <c r="A132" s="11" t="s">
        <v>114</v>
      </c>
      <c r="B132" s="3"/>
      <c r="C132" s="3"/>
      <c r="D132" s="3"/>
      <c r="E132" s="3"/>
      <c r="F132" s="3"/>
      <c r="G132" s="3"/>
      <c r="H132" s="3">
        <v>104</v>
      </c>
      <c r="I132" s="3">
        <v>103</v>
      </c>
    </row>
    <row r="133" spans="1:9" x14ac:dyDescent="0.25">
      <c r="A133" s="11" t="s">
        <v>115</v>
      </c>
      <c r="B133" s="3"/>
      <c r="C133" s="3"/>
      <c r="D133" s="3"/>
      <c r="E133" s="3"/>
      <c r="F133" s="3"/>
      <c r="G133" s="3"/>
      <c r="H133" s="3">
        <v>29</v>
      </c>
      <c r="I133" s="3">
        <v>26</v>
      </c>
    </row>
    <row r="134" spans="1:9" x14ac:dyDescent="0.25">
      <c r="A134" s="11" t="s">
        <v>121</v>
      </c>
      <c r="B134" s="3"/>
      <c r="C134" s="3"/>
      <c r="D134" s="3"/>
      <c r="E134" s="3"/>
      <c r="F134" s="3"/>
      <c r="G134" s="3"/>
      <c r="H134" s="3">
        <v>86</v>
      </c>
      <c r="I134" s="3">
        <v>123</v>
      </c>
    </row>
    <row r="135" spans="1:9" x14ac:dyDescent="0.25">
      <c r="A135" s="2" t="s">
        <v>108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>+B129+B130+B135</f>
        <v>30601</v>
      </c>
      <c r="C136" s="7">
        <f>+C129+C130+C135</f>
        <v>32376</v>
      </c>
      <c r="D136" s="7">
        <f>+D129+D130+D135</f>
        <v>34350</v>
      </c>
      <c r="E136" s="7">
        <f t="shared" ref="E136:H136" si="32">+E129+E130+E135</f>
        <v>36397</v>
      </c>
      <c r="F136" s="7">
        <f t="shared" si="32"/>
        <v>39117</v>
      </c>
      <c r="G136" s="7">
        <f t="shared" si="32"/>
        <v>37403</v>
      </c>
      <c r="H136" s="7">
        <f t="shared" si="3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G137" si="33">+C136-C2</f>
        <v>0</v>
      </c>
      <c r="D137" s="13">
        <f t="shared" si="33"/>
        <v>0</v>
      </c>
      <c r="E137" s="13">
        <f t="shared" si="33"/>
        <v>0</v>
      </c>
      <c r="F137" s="13">
        <f t="shared" si="33"/>
        <v>0</v>
      </c>
      <c r="G137" s="13">
        <f t="shared" si="33"/>
        <v>0</v>
      </c>
      <c r="H137" s="13">
        <f>+H136-H2</f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8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v>1524</v>
      </c>
      <c r="C140" s="3">
        <v>1723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v>918</v>
      </c>
      <c r="C142" s="3">
        <v>1066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>
        <v>-2263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>+SUM(B139:B143)</f>
        <v>4817</v>
      </c>
      <c r="C144" s="5">
        <f t="shared" ref="C144:I144" si="34">+SUM(C139:C143)</f>
        <v>5328</v>
      </c>
      <c r="D144" s="5">
        <f t="shared" si="34"/>
        <v>5192</v>
      </c>
      <c r="E144" s="5">
        <f t="shared" si="34"/>
        <v>5525</v>
      </c>
      <c r="F144" s="5">
        <f t="shared" si="34"/>
        <v>6357</v>
      </c>
      <c r="G144" s="5">
        <f t="shared" si="34"/>
        <v>4646</v>
      </c>
      <c r="H144" s="5">
        <f t="shared" si="34"/>
        <v>8641</v>
      </c>
      <c r="I144" s="5">
        <f t="shared" si="34"/>
        <v>8406</v>
      </c>
    </row>
    <row r="145" spans="1:9" x14ac:dyDescent="0.25">
      <c r="A145" s="2" t="s">
        <v>104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v>-1101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" si="35">+SUM(B144:B146)</f>
        <v>4233</v>
      </c>
      <c r="C147" s="7">
        <f t="shared" ref="C147" si="36">+SUM(C144:C146)</f>
        <v>4642</v>
      </c>
      <c r="D147" s="7">
        <f t="shared" ref="D147" si="37">+SUM(D144:D146)</f>
        <v>4945</v>
      </c>
      <c r="E147" s="7">
        <f t="shared" ref="E147" si="38">+SUM(E144:E146)</f>
        <v>4379</v>
      </c>
      <c r="F147" s="7">
        <f t="shared" ref="F147" si="39">+SUM(F144:F146)</f>
        <v>4850</v>
      </c>
      <c r="G147" s="7">
        <f t="shared" ref="G147" si="40">+SUM(G144:G146)</f>
        <v>2976</v>
      </c>
      <c r="H147" s="7">
        <f t="shared" ref="H147" si="41">+SUM(H144:H146)</f>
        <v>6923</v>
      </c>
      <c r="I147" s="7">
        <f>+SUM(I144:I146)</f>
        <v>6856</v>
      </c>
    </row>
    <row r="148" spans="1:9" s="12" customFormat="1" ht="15.75" thickTop="1" x14ac:dyDescent="0.25">
      <c r="A148" s="12" t="s">
        <v>111</v>
      </c>
      <c r="B148" s="13">
        <f t="shared" ref="B148:H148" si="42">+B147-B10-B8</f>
        <v>0</v>
      </c>
      <c r="C148" s="13">
        <f t="shared" si="42"/>
        <v>0</v>
      </c>
      <c r="D148" s="13">
        <f t="shared" si="42"/>
        <v>0</v>
      </c>
      <c r="E148" s="13">
        <f t="shared" si="42"/>
        <v>0</v>
      </c>
      <c r="F148" s="13">
        <f t="shared" si="42"/>
        <v>0</v>
      </c>
      <c r="G148" s="13">
        <f t="shared" si="42"/>
        <v>0</v>
      </c>
      <c r="H148" s="13">
        <f t="shared" si="42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43">+SUM(B150:B154)</f>
        <v>2176</v>
      </c>
      <c r="C155" s="5">
        <f t="shared" si="43"/>
        <v>2458</v>
      </c>
      <c r="D155" s="5">
        <f t="shared" si="43"/>
        <v>2626</v>
      </c>
      <c r="E155" s="5">
        <f t="shared" si="43"/>
        <v>2889</v>
      </c>
      <c r="F155" s="5">
        <f t="shared" si="43"/>
        <v>2971</v>
      </c>
      <c r="G155" s="5">
        <f t="shared" si="43"/>
        <v>2870</v>
      </c>
      <c r="H155" s="5">
        <f t="shared" si="43"/>
        <v>2971</v>
      </c>
      <c r="I155" s="5">
        <f t="shared" si="43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44">+SUM(B155:B157)</f>
        <v>3011</v>
      </c>
      <c r="C158" s="7">
        <f t="shared" si="44"/>
        <v>3520</v>
      </c>
      <c r="D158" s="7">
        <f t="shared" si="44"/>
        <v>3989</v>
      </c>
      <c r="E158" s="7">
        <f t="shared" si="44"/>
        <v>4454</v>
      </c>
      <c r="F158" s="7">
        <f t="shared" si="44"/>
        <v>4744</v>
      </c>
      <c r="G158" s="7">
        <f t="shared" si="44"/>
        <v>4866</v>
      </c>
      <c r="H158" s="7">
        <f t="shared" si="44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45">+B158-B32</f>
        <v>0</v>
      </c>
      <c r="C159" s="13">
        <f t="shared" si="45"/>
        <v>0</v>
      </c>
      <c r="D159" s="13">
        <f t="shared" si="45"/>
        <v>0</v>
      </c>
      <c r="E159" s="13">
        <f t="shared" si="45"/>
        <v>0</v>
      </c>
      <c r="F159" s="13">
        <f t="shared" si="45"/>
        <v>0</v>
      </c>
      <c r="G159" s="13">
        <f t="shared" si="45"/>
        <v>0</v>
      </c>
      <c r="H159" s="13">
        <f t="shared" si="45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v>424</v>
      </c>
      <c r="C162" s="3">
        <v>457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v>52</v>
      </c>
      <c r="C164" s="3">
        <v>64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46">+SUM(B161:B165)</f>
        <v>978</v>
      </c>
      <c r="C166" s="5">
        <f t="shared" si="46"/>
        <v>1065</v>
      </c>
      <c r="D166" s="5">
        <f t="shared" si="46"/>
        <v>784</v>
      </c>
      <c r="E166" s="5">
        <f t="shared" si="46"/>
        <v>847</v>
      </c>
      <c r="F166" s="5">
        <f t="shared" si="46"/>
        <v>724</v>
      </c>
      <c r="G166" s="5">
        <f t="shared" si="46"/>
        <v>756</v>
      </c>
      <c r="H166" s="5">
        <f t="shared" si="46"/>
        <v>677</v>
      </c>
      <c r="I166" s="5">
        <f t="shared" si="46"/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47">-(SUM(B166:B167)+B83)</f>
        <v>-84</v>
      </c>
      <c r="C168" s="3">
        <f t="shared" si="47"/>
        <v>39</v>
      </c>
      <c r="D168" s="3">
        <f t="shared" si="47"/>
        <v>291</v>
      </c>
      <c r="E168" s="3">
        <f t="shared" si="47"/>
        <v>159</v>
      </c>
      <c r="F168" s="3">
        <f t="shared" si="47"/>
        <v>377</v>
      </c>
      <c r="G168" s="3">
        <f t="shared" si="47"/>
        <v>318</v>
      </c>
      <c r="H168" s="3">
        <f t="shared" si="47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>+SUM(B166:B168)</f>
        <v>963</v>
      </c>
      <c r="C169" s="7">
        <f t="shared" ref="C169:H169" si="48">+SUM(C166:C168)</f>
        <v>1143</v>
      </c>
      <c r="D169" s="7">
        <f t="shared" si="48"/>
        <v>1105</v>
      </c>
      <c r="E169" s="7">
        <f t="shared" si="48"/>
        <v>1028</v>
      </c>
      <c r="F169" s="7">
        <f t="shared" si="48"/>
        <v>1119</v>
      </c>
      <c r="G169" s="7">
        <f t="shared" si="48"/>
        <v>1086</v>
      </c>
      <c r="H169" s="7">
        <f t="shared" si="48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>+B169+B83</f>
        <v>0</v>
      </c>
      <c r="C170" s="13">
        <f t="shared" ref="C170:H170" si="49">+C169+C83</f>
        <v>0</v>
      </c>
      <c r="D170" s="13">
        <f t="shared" si="49"/>
        <v>0</v>
      </c>
      <c r="E170" s="13">
        <f t="shared" si="49"/>
        <v>0</v>
      </c>
      <c r="F170" s="13">
        <f t="shared" si="49"/>
        <v>0</v>
      </c>
      <c r="G170" s="13">
        <f t="shared" si="49"/>
        <v>0</v>
      </c>
      <c r="H170" s="13">
        <f t="shared" si="49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v>87</v>
      </c>
      <c r="C173" s="3">
        <v>84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v>49</v>
      </c>
      <c r="C175" s="3">
        <v>43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50">+SUM(B172:B176)</f>
        <v>513</v>
      </c>
      <c r="C177" s="5">
        <f t="shared" si="50"/>
        <v>538</v>
      </c>
      <c r="D177" s="5">
        <f t="shared" si="50"/>
        <v>587</v>
      </c>
      <c r="E177" s="5">
        <f t="shared" si="50"/>
        <v>604</v>
      </c>
      <c r="F177" s="5">
        <f t="shared" si="50"/>
        <v>558</v>
      </c>
      <c r="G177" s="5">
        <f t="shared" si="50"/>
        <v>584</v>
      </c>
      <c r="H177" s="5">
        <f t="shared" si="50"/>
        <v>577</v>
      </c>
      <c r="I177" s="5">
        <f t="shared" si="50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51">+SUM(B177:B179)</f>
        <v>606</v>
      </c>
      <c r="C180" s="7">
        <f t="shared" si="51"/>
        <v>649</v>
      </c>
      <c r="D180" s="7">
        <f t="shared" si="51"/>
        <v>706</v>
      </c>
      <c r="E180" s="7">
        <f t="shared" si="51"/>
        <v>747</v>
      </c>
      <c r="F180" s="7">
        <f t="shared" si="51"/>
        <v>705</v>
      </c>
      <c r="G180" s="7">
        <f t="shared" si="51"/>
        <v>721</v>
      </c>
      <c r="H180" s="7">
        <f t="shared" si="51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52">+B180-B67</f>
        <v>0</v>
      </c>
      <c r="C181" s="13">
        <f t="shared" si="52"/>
        <v>0</v>
      </c>
      <c r="D181" s="13">
        <f t="shared" si="52"/>
        <v>0</v>
      </c>
      <c r="E181" s="13">
        <f t="shared" si="52"/>
        <v>0</v>
      </c>
      <c r="F181" s="13">
        <f t="shared" si="52"/>
        <v>0</v>
      </c>
      <c r="G181" s="13">
        <f t="shared" si="52"/>
        <v>0</v>
      </c>
      <c r="H181" s="13">
        <f t="shared" si="52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</row>
    <row r="185" spans="1:9" x14ac:dyDescent="0.25">
      <c r="A185" s="31" t="s">
        <v>113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</row>
    <row r="186" spans="1:9" x14ac:dyDescent="0.25">
      <c r="A186" s="31" t="s">
        <v>114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</row>
    <row r="187" spans="1:9" x14ac:dyDescent="0.25">
      <c r="A187" s="31" t="s">
        <v>115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</row>
    <row r="188" spans="1:9" x14ac:dyDescent="0.25">
      <c r="A188" s="33" t="s">
        <v>101</v>
      </c>
      <c r="B188" s="34">
        <v>0.18</v>
      </c>
      <c r="C188" s="34">
        <v>0.15500000000000003</v>
      </c>
      <c r="D188" s="34">
        <v>0.1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</row>
    <row r="189" spans="1:9" x14ac:dyDescent="0.25">
      <c r="A189" s="31" t="s">
        <v>113</v>
      </c>
      <c r="B189" s="30">
        <v>0.23499999999999999</v>
      </c>
      <c r="C189" s="30">
        <v>0.185</v>
      </c>
      <c r="D189" s="30">
        <v>0.08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</row>
    <row r="190" spans="1:9" x14ac:dyDescent="0.25">
      <c r="A190" s="31" t="s">
        <v>114</v>
      </c>
      <c r="B190" s="30">
        <v>9.5000000000000001E-2</v>
      </c>
      <c r="C190" s="30">
        <v>0.125</v>
      </c>
      <c r="D190" s="30">
        <v>0.17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</row>
    <row r="191" spans="1:9" x14ac:dyDescent="0.25">
      <c r="A191" s="31" t="s">
        <v>115</v>
      </c>
      <c r="B191" s="30">
        <v>0.14500000000000002</v>
      </c>
      <c r="C191" s="30">
        <v>7.5000000000000011E-2</v>
      </c>
      <c r="D191" s="30">
        <v>7.0000000000000007E-2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</row>
    <row r="192" spans="1:9" x14ac:dyDescent="0.25">
      <c r="A192" s="33" t="s">
        <v>102</v>
      </c>
      <c r="B192" s="34">
        <v>0.19</v>
      </c>
      <c r="C192" s="34">
        <v>0.27</v>
      </c>
      <c r="D192" s="34">
        <v>0.17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</row>
    <row r="193" spans="1:9" x14ac:dyDescent="0.25">
      <c r="A193" s="31" t="s">
        <v>113</v>
      </c>
      <c r="B193" s="30">
        <v>0.28000000000000003</v>
      </c>
      <c r="C193" s="30">
        <v>0.33</v>
      </c>
      <c r="D193" s="30">
        <v>0.18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</row>
    <row r="194" spans="1:9" x14ac:dyDescent="0.25">
      <c r="A194" s="31" t="s">
        <v>114</v>
      </c>
      <c r="B194" s="30">
        <v>7.0000000000000007E-2</v>
      </c>
      <c r="C194" s="30">
        <v>0.17</v>
      </c>
      <c r="D194" s="30">
        <v>0.18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</row>
    <row r="195" spans="1:9" x14ac:dyDescent="0.25">
      <c r="A195" s="31" t="s">
        <v>115</v>
      </c>
      <c r="B195" s="30">
        <v>0.01</v>
      </c>
      <c r="C195" s="30">
        <v>7.0000000000000007E-2</v>
      </c>
      <c r="D195" s="30">
        <v>0.03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</row>
    <row r="196" spans="1:9" x14ac:dyDescent="0.25">
      <c r="A196" s="33" t="s">
        <v>106</v>
      </c>
      <c r="B196" s="34">
        <v>8.4999999999999992E-2</v>
      </c>
      <c r="C196" s="34">
        <v>0.17499999999999999</v>
      </c>
      <c r="D196" s="34">
        <v>0.13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</row>
    <row r="197" spans="1:9" x14ac:dyDescent="0.25">
      <c r="A197" s="31" t="s">
        <v>113</v>
      </c>
      <c r="B197" s="30">
        <v>0.16</v>
      </c>
      <c r="C197" s="30">
        <v>0.24000000000000002</v>
      </c>
      <c r="D197" s="30">
        <v>0.16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</row>
    <row r="198" spans="1:9" x14ac:dyDescent="0.25">
      <c r="A198" s="31" t="s">
        <v>114</v>
      </c>
      <c r="B198" s="30">
        <v>-1.4999999999999999E-2</v>
      </c>
      <c r="C198" s="30">
        <v>0.08</v>
      </c>
      <c r="D198" s="30">
        <v>0.09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</row>
    <row r="199" spans="1:9" x14ac:dyDescent="0.25">
      <c r="A199" s="31" t="s">
        <v>115</v>
      </c>
      <c r="B199" s="30">
        <v>-4.9999999999999975E-3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</row>
    <row r="200" spans="1:9" x14ac:dyDescent="0.25">
      <c r="A200" s="33" t="s">
        <v>107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</row>
    <row r="201" spans="1:9" x14ac:dyDescent="0.25">
      <c r="A201" s="35" t="s">
        <v>103</v>
      </c>
      <c r="B201" s="37">
        <v>0.18</v>
      </c>
      <c r="C201" s="37">
        <v>-0.01</v>
      </c>
      <c r="D201" s="37">
        <v>0.04</v>
      </c>
      <c r="E201" s="37">
        <v>-0.08</v>
      </c>
      <c r="F201" s="37">
        <v>0.01</v>
      </c>
      <c r="G201" s="37">
        <v>-0.03</v>
      </c>
      <c r="H201" s="37">
        <v>0.19</v>
      </c>
      <c r="I201" s="37">
        <v>0.06</v>
      </c>
    </row>
    <row r="202" spans="1:9" x14ac:dyDescent="0.25">
      <c r="A202" s="33" t="s">
        <v>104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</row>
    <row r="203" spans="1:9" x14ac:dyDescent="0.25">
      <c r="A203" s="31" t="s">
        <v>113</v>
      </c>
      <c r="B203" s="30"/>
      <c r="C203" s="30"/>
      <c r="D203" s="30"/>
      <c r="E203" s="30"/>
      <c r="F203" s="30">
        <v>0.05</v>
      </c>
      <c r="G203" s="30">
        <v>0.01</v>
      </c>
      <c r="H203" s="30">
        <v>0.17</v>
      </c>
      <c r="I203" s="30">
        <v>0.06</v>
      </c>
    </row>
    <row r="204" spans="1:9" x14ac:dyDescent="0.25">
      <c r="A204" s="31" t="s">
        <v>114</v>
      </c>
      <c r="B204" s="30"/>
      <c r="C204" s="30"/>
      <c r="D204" s="30"/>
      <c r="E204" s="30"/>
      <c r="F204" s="30">
        <v>-0.17</v>
      </c>
      <c r="G204" s="30">
        <v>-0.22</v>
      </c>
      <c r="H204" s="30">
        <v>0.13</v>
      </c>
      <c r="I204" s="30">
        <v>-0.03</v>
      </c>
    </row>
    <row r="205" spans="1:9" x14ac:dyDescent="0.25">
      <c r="A205" s="31" t="s">
        <v>115</v>
      </c>
      <c r="B205" s="30"/>
      <c r="C205" s="30"/>
      <c r="D205" s="30"/>
      <c r="E205" s="30"/>
      <c r="F205" s="30">
        <v>-0.13</v>
      </c>
      <c r="G205" s="30">
        <v>0.08</v>
      </c>
      <c r="H205" s="30">
        <v>0.14000000000000001</v>
      </c>
      <c r="I205" s="30">
        <v>-0.16</v>
      </c>
    </row>
    <row r="206" spans="1:9" x14ac:dyDescent="0.25">
      <c r="A206" s="31" t="s">
        <v>121</v>
      </c>
      <c r="B206" s="30"/>
      <c r="C206" s="30"/>
      <c r="D206" s="30"/>
      <c r="E206" s="30"/>
      <c r="F206" s="30">
        <v>0.04</v>
      </c>
      <c r="G206" s="30">
        <v>-0.14000000000000001</v>
      </c>
      <c r="H206" s="30">
        <v>-0.01</v>
      </c>
      <c r="I206" s="30">
        <v>0.42</v>
      </c>
    </row>
    <row r="207" spans="1:9" x14ac:dyDescent="0.25">
      <c r="A207" s="29" t="s">
        <v>108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</row>
    <row r="208" spans="1:9" ht="15.75" thickBot="1" x14ac:dyDescent="0.3">
      <c r="A208" s="32" t="s">
        <v>105</v>
      </c>
      <c r="B208" s="36">
        <v>0.18</v>
      </c>
      <c r="C208" s="36">
        <v>-0.01</v>
      </c>
      <c r="D208" s="36">
        <v>0.04</v>
      </c>
      <c r="E208" s="36">
        <v>-0.08</v>
      </c>
      <c r="F208" s="36">
        <v>0.01</v>
      </c>
      <c r="G208" s="36">
        <v>-0.03</v>
      </c>
      <c r="H208" s="36">
        <v>0.19</v>
      </c>
      <c r="I208" s="36"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3"/>
  <sheetViews>
    <sheetView tabSelected="1" zoomScale="110" zoomScaleNormal="110" workbookViewId="0">
      <selection activeCell="J15" sqref="J15:N15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s="1" customFormat="1" x14ac:dyDescent="0.25">
      <c r="A3" s="41" t="s">
        <v>139</v>
      </c>
      <c r="B3" s="9">
        <f t="shared" ref="B3:I3" si="2">B22+B53+B84+B115+B146+B177+B208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I3*(J4+1)</f>
        <v>48987.922672773813</v>
      </c>
      <c r="K3" s="9">
        <f>J3*(K4+1)</f>
        <v>51376.933585820305</v>
      </c>
      <c r="L3" s="9">
        <f>K3*(L4+1)</f>
        <v>53882.450217649348</v>
      </c>
      <c r="M3" s="9">
        <f t="shared" ref="K3:N3" si="3">L3*(M4+1)</f>
        <v>56510.154242812903</v>
      </c>
      <c r="N3" s="9">
        <f t="shared" si="3"/>
        <v>59266.004416044518</v>
      </c>
      <c r="O3" s="1" t="s">
        <v>144</v>
      </c>
    </row>
    <row r="4" spans="1:15" x14ac:dyDescent="0.25">
      <c r="A4" s="42" t="s">
        <v>129</v>
      </c>
      <c r="B4" s="46" t="str">
        <f t="shared" ref="B4:H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+IFERROR(I3/H3-1,"nm")</f>
        <v>4.8767344739323759E-2</v>
      </c>
      <c r="J4" s="78">
        <f>I4</f>
        <v>4.8767344739323759E-2</v>
      </c>
      <c r="K4" s="78">
        <f t="shared" ref="K4" si="5">J4</f>
        <v>4.8767344739323759E-2</v>
      </c>
      <c r="L4" s="78">
        <f t="shared" ref="L4:N4" si="6">K4</f>
        <v>4.8767344739323759E-2</v>
      </c>
      <c r="M4" s="78">
        <f t="shared" si="6"/>
        <v>4.8767344739323759E-2</v>
      </c>
      <c r="N4" s="78">
        <f t="shared" si="6"/>
        <v>4.8767344739323759E-2</v>
      </c>
    </row>
    <row r="5" spans="1:15" s="1" customFormat="1" x14ac:dyDescent="0.25">
      <c r="A5" s="41" t="s">
        <v>130</v>
      </c>
      <c r="B5" s="47">
        <f t="shared" ref="B5:I5" si="7">B36+B67+B98+B129+B160+B191+B222</f>
        <v>4839</v>
      </c>
      <c r="C5" s="47">
        <f t="shared" si="7"/>
        <v>5291</v>
      </c>
      <c r="D5" s="47">
        <f t="shared" si="7"/>
        <v>5651</v>
      </c>
      <c r="E5" s="47">
        <f t="shared" si="7"/>
        <v>5126</v>
      </c>
      <c r="F5" s="47">
        <f t="shared" si="7"/>
        <v>5555</v>
      </c>
      <c r="G5" s="47">
        <f t="shared" si="7"/>
        <v>3697</v>
      </c>
      <c r="H5" s="47">
        <f t="shared" si="7"/>
        <v>7667</v>
      </c>
      <c r="I5" s="47">
        <f t="shared" si="7"/>
        <v>7573</v>
      </c>
      <c r="J5" s="47">
        <f>I5*(J6+1)</f>
        <v>7480.152471631669</v>
      </c>
      <c r="K5" s="47">
        <f t="shared" ref="K5:N5" si="8">J5*(K6+1)</f>
        <v>7388.4432852049868</v>
      </c>
      <c r="L5" s="47">
        <f t="shared" si="8"/>
        <v>7297.8584842646887</v>
      </c>
      <c r="M5" s="47">
        <f t="shared" si="8"/>
        <v>7208.3842834663483</v>
      </c>
      <c r="N5" s="47">
        <f t="shared" si="8"/>
        <v>7120.0070664784998</v>
      </c>
      <c r="O5" s="1" t="s">
        <v>145</v>
      </c>
    </row>
    <row r="6" spans="1:15" x14ac:dyDescent="0.25">
      <c r="A6" s="42" t="s">
        <v>129</v>
      </c>
      <c r="B6" s="46" t="str">
        <f t="shared" ref="B6:H6" si="9">+IFERROR(B5/A5-1,"nm")</f>
        <v>nm</v>
      </c>
      <c r="C6" s="46">
        <f t="shared" si="9"/>
        <v>9.3407728869601137E-2</v>
      </c>
      <c r="D6" s="46">
        <f t="shared" si="9"/>
        <v>6.8040068040068125E-2</v>
      </c>
      <c r="E6" s="46">
        <f t="shared" si="9"/>
        <v>-9.2903910812245583E-2</v>
      </c>
      <c r="F6" s="46">
        <f t="shared" si="9"/>
        <v>8.3690987124463545E-2</v>
      </c>
      <c r="G6" s="46">
        <f t="shared" si="9"/>
        <v>-0.3344734473447345</v>
      </c>
      <c r="H6" s="46">
        <f t="shared" si="9"/>
        <v>1.0738436570192049</v>
      </c>
      <c r="I6" s="79">
        <f>+IFERROR(I5/H5-1,"nm")</f>
        <v>-1.2260336507108338E-2</v>
      </c>
      <c r="J6" s="78">
        <f>I6</f>
        <v>-1.2260336507108338E-2</v>
      </c>
      <c r="K6" s="78">
        <f>J6</f>
        <v>-1.2260336507108338E-2</v>
      </c>
      <c r="L6" s="78">
        <f t="shared" ref="L6:N6" si="10">K6</f>
        <v>-1.2260336507108338E-2</v>
      </c>
      <c r="M6" s="78">
        <f t="shared" si="10"/>
        <v>-1.2260336507108338E-2</v>
      </c>
      <c r="N6" s="78">
        <f t="shared" si="10"/>
        <v>-1.2260336507108338E-2</v>
      </c>
    </row>
    <row r="7" spans="1:15" x14ac:dyDescent="0.25">
      <c r="A7" s="42" t="s">
        <v>131</v>
      </c>
      <c r="B7" s="46">
        <f>+IFERROR(B5/B$3,"nm")</f>
        <v>0.15813208718669325</v>
      </c>
      <c r="C7" s="46">
        <f t="shared" ref="C7:I7" si="11">+IFERROR(C5/C$3,"nm")</f>
        <v>0.16342352359772672</v>
      </c>
      <c r="D7" s="46">
        <f t="shared" si="11"/>
        <v>0.16451237263464338</v>
      </c>
      <c r="E7" s="46">
        <f t="shared" si="11"/>
        <v>0.14083578316894249</v>
      </c>
      <c r="F7" s="46">
        <f t="shared" si="11"/>
        <v>0.14200986783240024</v>
      </c>
      <c r="G7" s="46">
        <f t="shared" si="11"/>
        <v>9.8842338849824879E-2</v>
      </c>
      <c r="H7" s="46">
        <f t="shared" si="11"/>
        <v>0.17214513449189456</v>
      </c>
      <c r="I7" s="46">
        <f t="shared" si="11"/>
        <v>0.16212802397773496</v>
      </c>
      <c r="J7" s="46">
        <f t="shared" ref="J7:N7" si="12">+IFERROR(J5/J$3,"nm")</f>
        <v>0.15269380825958026</v>
      </c>
      <c r="K7" s="46">
        <f t="shared" si="12"/>
        <v>0.14380856873957437</v>
      </c>
      <c r="L7" s="46">
        <f t="shared" si="12"/>
        <v>0.13544036054014216</v>
      </c>
      <c r="M7" s="46">
        <f t="shared" si="12"/>
        <v>0.12755909765337667</v>
      </c>
      <c r="N7" s="46">
        <f t="shared" si="12"/>
        <v>0.12013644477357358</v>
      </c>
    </row>
    <row r="8" spans="1:15" s="1" customFormat="1" x14ac:dyDescent="0.25">
      <c r="A8" s="41" t="s">
        <v>132</v>
      </c>
      <c r="B8" s="47">
        <f t="shared" ref="B8:I8" si="13">B39+B70+B101+B132+B163+B194+B225</f>
        <v>606</v>
      </c>
      <c r="C8" s="47">
        <f t="shared" si="13"/>
        <v>649</v>
      </c>
      <c r="D8" s="47">
        <f t="shared" si="13"/>
        <v>706</v>
      </c>
      <c r="E8" s="47">
        <f t="shared" si="13"/>
        <v>747</v>
      </c>
      <c r="F8" s="47">
        <f t="shared" si="13"/>
        <v>705</v>
      </c>
      <c r="G8" s="47">
        <f t="shared" si="13"/>
        <v>721</v>
      </c>
      <c r="H8" s="47">
        <f t="shared" si="13"/>
        <v>744</v>
      </c>
      <c r="I8" s="47">
        <f t="shared" si="13"/>
        <v>717</v>
      </c>
      <c r="J8" s="47">
        <f>I8*(J9+1)</f>
        <v>690.97983870967744</v>
      </c>
      <c r="K8" s="47">
        <f>J8*(K9+1)</f>
        <v>665.90395746618105</v>
      </c>
      <c r="L8" s="47">
        <f t="shared" ref="K8:N8" si="14">K8*(L9+1)</f>
        <v>641.73808804200519</v>
      </c>
      <c r="M8" s="47">
        <f t="shared" si="14"/>
        <v>618.44920581467443</v>
      </c>
      <c r="N8" s="47">
        <f t="shared" si="14"/>
        <v>596.0054846359161</v>
      </c>
      <c r="O8" s="1" t="s">
        <v>146</v>
      </c>
    </row>
    <row r="9" spans="1:15" x14ac:dyDescent="0.25">
      <c r="A9" s="42" t="s">
        <v>129</v>
      </c>
      <c r="B9" s="46" t="str">
        <f t="shared" ref="B9:H9" si="15">+IFERROR(B8/A8-1,"nm")</f>
        <v>nm</v>
      </c>
      <c r="C9" s="46">
        <f t="shared" si="15"/>
        <v>7.0957095709570872E-2</v>
      </c>
      <c r="D9" s="46">
        <f t="shared" si="15"/>
        <v>8.7827426810477727E-2</v>
      </c>
      <c r="E9" s="46">
        <f t="shared" si="15"/>
        <v>5.8073654390934815E-2</v>
      </c>
      <c r="F9" s="46">
        <f t="shared" si="15"/>
        <v>-5.6224899598393607E-2</v>
      </c>
      <c r="G9" s="46">
        <f t="shared" si="15"/>
        <v>2.2695035460992941E-2</v>
      </c>
      <c r="H9" s="46">
        <f t="shared" si="15"/>
        <v>3.1900138696255187E-2</v>
      </c>
      <c r="I9" s="46">
        <f>+IFERROR(I8/H8-1,"nm")</f>
        <v>-3.6290322580645129E-2</v>
      </c>
      <c r="J9" s="78">
        <f>I9</f>
        <v>-3.6290322580645129E-2</v>
      </c>
      <c r="K9" s="78">
        <f t="shared" ref="K9:N9" si="16">J9</f>
        <v>-3.6290322580645129E-2</v>
      </c>
      <c r="L9" s="78">
        <f t="shared" si="16"/>
        <v>-3.6290322580645129E-2</v>
      </c>
      <c r="M9" s="78">
        <f t="shared" si="16"/>
        <v>-3.6290322580645129E-2</v>
      </c>
      <c r="N9" s="78">
        <f t="shared" si="16"/>
        <v>-3.6290322580645129E-2</v>
      </c>
    </row>
    <row r="10" spans="1:15" x14ac:dyDescent="0.25">
      <c r="A10" s="42" t="s">
        <v>133</v>
      </c>
      <c r="B10" s="46">
        <f>+IFERROR(B8/B$3,"nm")</f>
        <v>1.9803274402797295E-2</v>
      </c>
      <c r="C10" s="46">
        <f t="shared" ref="C10:I10" si="17">+IFERROR(C8/C$3,"nm")</f>
        <v>2.0045712873733631E-2</v>
      </c>
      <c r="D10" s="46">
        <f t="shared" si="17"/>
        <v>2.0553129548762736E-2</v>
      </c>
      <c r="E10" s="46">
        <f t="shared" si="17"/>
        <v>2.0523669533203285E-2</v>
      </c>
      <c r="F10" s="46">
        <f t="shared" si="17"/>
        <v>1.8022854513382928E-2</v>
      </c>
      <c r="G10" s="46">
        <f t="shared" si="17"/>
        <v>1.9276528620698875E-2</v>
      </c>
      <c r="H10" s="46">
        <f t="shared" si="17"/>
        <v>1.6704836319547355E-2</v>
      </c>
      <c r="I10" s="46">
        <f t="shared" si="17"/>
        <v>1.5350032113037893E-2</v>
      </c>
      <c r="J10" s="46">
        <f t="shared" ref="J10:N10" si="18">+IFERROR(J8/J$3,"nm")</f>
        <v>1.410510593244048E-2</v>
      </c>
      <c r="K10" s="46">
        <f t="shared" si="18"/>
        <v>1.2961146393718721E-2</v>
      </c>
      <c r="L10" s="46">
        <f t="shared" si="18"/>
        <v>1.1909964848476806E-2</v>
      </c>
      <c r="M10" s="46">
        <f t="shared" si="18"/>
        <v>1.0944036768282759E-2</v>
      </c>
      <c r="N10" s="46">
        <f t="shared" si="18"/>
        <v>1.0056447882870356E-2</v>
      </c>
    </row>
    <row r="11" spans="1:15" x14ac:dyDescent="0.25">
      <c r="A11" s="42" t="str">
        <f>A42</f>
        <v>As a % of PPE</v>
      </c>
      <c r="B11" s="46">
        <f>+IFERROR(B8/B18,"nm")</f>
        <v>0.201262039189638</v>
      </c>
      <c r="C11" s="46">
        <f t="shared" ref="C11:N11" si="19">+IFERROR(C8/C18,"nm")</f>
        <v>0.18437500000000001</v>
      </c>
      <c r="D11" s="46">
        <f t="shared" si="19"/>
        <v>0.17698671346202055</v>
      </c>
      <c r="E11" s="46">
        <f t="shared" si="19"/>
        <v>0.16771441400987877</v>
      </c>
      <c r="F11" s="46">
        <f t="shared" si="19"/>
        <v>0.14860876897133221</v>
      </c>
      <c r="G11" s="46">
        <f t="shared" si="19"/>
        <v>0.14817098232634607</v>
      </c>
      <c r="H11" s="46">
        <f t="shared" si="19"/>
        <v>0.15171288743882544</v>
      </c>
      <c r="I11" s="46">
        <f t="shared" si="19"/>
        <v>0.14965560425798372</v>
      </c>
      <c r="J11" s="46">
        <f t="shared" si="19"/>
        <v>0.14762621860224764</v>
      </c>
      <c r="K11" s="46">
        <f t="shared" si="19"/>
        <v>0.14562435217080072</v>
      </c>
      <c r="L11" s="46">
        <f t="shared" si="19"/>
        <v>0.1436496317927263</v>
      </c>
      <c r="M11" s="46">
        <f t="shared" si="19"/>
        <v>0.14170168935744412</v>
      </c>
      <c r="N11" s="46">
        <f t="shared" si="19"/>
        <v>0.1397801617460902</v>
      </c>
    </row>
    <row r="12" spans="1:15" s="1" customFormat="1" x14ac:dyDescent="0.25">
      <c r="A12" s="41" t="s">
        <v>134</v>
      </c>
      <c r="B12" s="47">
        <f>B5-B8</f>
        <v>4233</v>
      </c>
      <c r="C12" s="47">
        <f t="shared" ref="C12:I12" si="20">C5-C8</f>
        <v>4642</v>
      </c>
      <c r="D12" s="47">
        <f t="shared" si="20"/>
        <v>4945</v>
      </c>
      <c r="E12" s="47">
        <f t="shared" si="20"/>
        <v>4379</v>
      </c>
      <c r="F12" s="47">
        <f t="shared" si="20"/>
        <v>4850</v>
      </c>
      <c r="G12" s="47">
        <f t="shared" si="20"/>
        <v>2976</v>
      </c>
      <c r="H12" s="47">
        <f t="shared" si="20"/>
        <v>6923</v>
      </c>
      <c r="I12" s="47">
        <f t="shared" si="20"/>
        <v>6856</v>
      </c>
      <c r="J12" s="47">
        <f>I12*(J13+1)</f>
        <v>6789.648418315759</v>
      </c>
      <c r="K12" s="47">
        <f t="shared" ref="K12:N12" si="21">J12*(K13+1)</f>
        <v>6723.9389796291844</v>
      </c>
      <c r="L12" s="47">
        <f t="shared" si="21"/>
        <v>6658.865469353992</v>
      </c>
      <c r="M12" s="47">
        <f t="shared" si="21"/>
        <v>6594.4217330479514</v>
      </c>
      <c r="N12" s="47">
        <f t="shared" si="21"/>
        <v>6530.6016758308178</v>
      </c>
      <c r="O12" s="1" t="s">
        <v>147</v>
      </c>
    </row>
    <row r="13" spans="1:15" x14ac:dyDescent="0.25">
      <c r="A13" s="42" t="s">
        <v>129</v>
      </c>
      <c r="B13" s="46" t="str">
        <f t="shared" ref="B13:H13" si="22">+IFERROR(B12/A12-1,"nm")</f>
        <v>nm</v>
      </c>
      <c r="C13" s="46">
        <f t="shared" si="22"/>
        <v>9.6621781242617555E-2</v>
      </c>
      <c r="D13" s="46">
        <f t="shared" si="22"/>
        <v>6.5273588970271357E-2</v>
      </c>
      <c r="E13" s="46">
        <f t="shared" si="22"/>
        <v>-0.11445904954499497</v>
      </c>
      <c r="F13" s="46">
        <f t="shared" si="22"/>
        <v>0.10755880337976698</v>
      </c>
      <c r="G13" s="46">
        <f t="shared" si="22"/>
        <v>-0.38639175257731961</v>
      </c>
      <c r="H13" s="46">
        <f t="shared" si="22"/>
        <v>1.32627688172043</v>
      </c>
      <c r="I13" s="46">
        <f>+IFERROR(I12/H12-1,"nm")</f>
        <v>-9.67788530983682E-3</v>
      </c>
      <c r="J13" s="78">
        <f>I13</f>
        <v>-9.67788530983682E-3</v>
      </c>
      <c r="K13" s="78">
        <f t="shared" ref="K13:N13" si="23">J13</f>
        <v>-9.67788530983682E-3</v>
      </c>
      <c r="L13" s="78">
        <f t="shared" si="23"/>
        <v>-9.67788530983682E-3</v>
      </c>
      <c r="M13" s="78">
        <f t="shared" si="23"/>
        <v>-9.67788530983682E-3</v>
      </c>
      <c r="N13" s="78">
        <f t="shared" si="23"/>
        <v>-9.67788530983682E-3</v>
      </c>
    </row>
    <row r="14" spans="1:15" x14ac:dyDescent="0.25">
      <c r="A14" s="42" t="s">
        <v>131</v>
      </c>
      <c r="B14" s="46">
        <f>+IFERROR(B12/B$3,"nm")</f>
        <v>0.13832881278389594</v>
      </c>
      <c r="C14" s="46">
        <f t="shared" ref="C14:I14" si="24">+IFERROR(C12/C$3,"nm")</f>
        <v>0.14337781072399308</v>
      </c>
      <c r="D14" s="46">
        <f t="shared" si="24"/>
        <v>0.14395924308588065</v>
      </c>
      <c r="E14" s="46">
        <f t="shared" si="24"/>
        <v>0.12031211363573921</v>
      </c>
      <c r="F14" s="46">
        <f t="shared" si="24"/>
        <v>0.12398701331901731</v>
      </c>
      <c r="G14" s="46">
        <f t="shared" si="24"/>
        <v>7.9565810229126011E-2</v>
      </c>
      <c r="H14" s="46">
        <f t="shared" si="24"/>
        <v>0.1554402981723472</v>
      </c>
      <c r="I14" s="46">
        <f t="shared" si="24"/>
        <v>0.14677799186469706</v>
      </c>
      <c r="J14" s="46">
        <f t="shared" ref="J14:N14" si="25">+IFERROR(J12/J$3,"nm")</f>
        <v>0.1385984146269845</v>
      </c>
      <c r="K14" s="46">
        <f t="shared" si="25"/>
        <v>0.13087466515294224</v>
      </c>
      <c r="L14" s="46">
        <f t="shared" si="25"/>
        <v>0.12358134128007531</v>
      </c>
      <c r="M14" s="46">
        <f t="shared" si="25"/>
        <v>0.11669445644605803</v>
      </c>
      <c r="N14" s="46">
        <f t="shared" si="25"/>
        <v>0.11019136080081098</v>
      </c>
    </row>
    <row r="15" spans="1:15" s="1" customFormat="1" x14ac:dyDescent="0.25">
      <c r="A15" s="41" t="s">
        <v>135</v>
      </c>
      <c r="B15" s="47">
        <f t="shared" ref="B15:I15" si="26">B46+B77+B108+B139+B170+B201+B232</f>
        <v>487</v>
      </c>
      <c r="C15" s="47">
        <f t="shared" si="26"/>
        <v>622</v>
      </c>
      <c r="D15" s="47">
        <f t="shared" si="26"/>
        <v>1105</v>
      </c>
      <c r="E15" s="47">
        <f t="shared" si="26"/>
        <v>1028</v>
      </c>
      <c r="F15" s="47">
        <f t="shared" si="26"/>
        <v>1119</v>
      </c>
      <c r="G15" s="47">
        <f t="shared" si="26"/>
        <v>1086</v>
      </c>
      <c r="H15" s="47">
        <f t="shared" si="26"/>
        <v>695</v>
      </c>
      <c r="I15" s="47">
        <f>I46+I77+I108+I139+I170+I201+I232</f>
        <v>758</v>
      </c>
      <c r="J15" s="47">
        <f>I15*(J16+1)</f>
        <v>826.71079136690651</v>
      </c>
      <c r="K15" s="47">
        <f t="shared" ref="K15:N15" si="27">J15*(K16+1)</f>
        <v>901.65004295843903</v>
      </c>
      <c r="L15" s="47">
        <f t="shared" si="27"/>
        <v>983.38234901078681</v>
      </c>
      <c r="M15" s="47">
        <f t="shared" si="27"/>
        <v>1072.5234828060093</v>
      </c>
      <c r="N15" s="47">
        <f t="shared" si="27"/>
        <v>1169.7450359236764</v>
      </c>
      <c r="O15" s="1" t="s">
        <v>148</v>
      </c>
    </row>
    <row r="16" spans="1:15" x14ac:dyDescent="0.25">
      <c r="A16" s="42" t="s">
        <v>129</v>
      </c>
      <c r="B16" s="46" t="str">
        <f t="shared" ref="B16:H16" si="28">+IFERROR(B15/A15-1,"nm")</f>
        <v>nm</v>
      </c>
      <c r="C16" s="46">
        <f t="shared" si="28"/>
        <v>0.2772073921971252</v>
      </c>
      <c r="D16" s="46">
        <f t="shared" si="28"/>
        <v>0.77652733118971051</v>
      </c>
      <c r="E16" s="46">
        <f t="shared" si="28"/>
        <v>-6.9683257918552011E-2</v>
      </c>
      <c r="F16" s="46">
        <f t="shared" si="28"/>
        <v>8.8521400778210024E-2</v>
      </c>
      <c r="G16" s="46">
        <f t="shared" si="28"/>
        <v>-2.9490616621983934E-2</v>
      </c>
      <c r="H16" s="46">
        <f t="shared" si="28"/>
        <v>-0.36003683241252304</v>
      </c>
      <c r="I16" s="46">
        <f>+IFERROR(I15/H15-1,"nm")</f>
        <v>9.0647482014388547E-2</v>
      </c>
      <c r="J16" s="78">
        <f>I16</f>
        <v>9.0647482014388547E-2</v>
      </c>
      <c r="K16" s="78">
        <f t="shared" ref="K15:N16" si="29">J16</f>
        <v>9.0647482014388547E-2</v>
      </c>
      <c r="L16" s="78">
        <f t="shared" si="29"/>
        <v>9.0647482014388547E-2</v>
      </c>
      <c r="M16" s="78">
        <f t="shared" si="29"/>
        <v>9.0647482014388547E-2</v>
      </c>
      <c r="N16" s="78">
        <f t="shared" si="29"/>
        <v>9.0647482014388547E-2</v>
      </c>
    </row>
    <row r="17" spans="1:15" x14ac:dyDescent="0.25">
      <c r="A17" s="42" t="s">
        <v>133</v>
      </c>
      <c r="B17" s="46">
        <f>+IFERROR(B15/B$3,"nm")</f>
        <v>1.591451259762753E-2</v>
      </c>
      <c r="C17" s="46">
        <f t="shared" ref="C17:I17" si="30">+IFERROR(C15/C$3,"nm")</f>
        <v>1.9211761798863355E-2</v>
      </c>
      <c r="D17" s="46">
        <f t="shared" si="30"/>
        <v>3.2168850072780204E-2</v>
      </c>
      <c r="E17" s="46">
        <f t="shared" si="30"/>
        <v>2.8244086051048164E-2</v>
      </c>
      <c r="F17" s="46">
        <f t="shared" si="30"/>
        <v>2.8606488227624818E-2</v>
      </c>
      <c r="G17" s="46">
        <f t="shared" si="30"/>
        <v>2.9035104136031869E-2</v>
      </c>
      <c r="H17" s="46">
        <f t="shared" si="30"/>
        <v>1.5604652207104046E-2</v>
      </c>
      <c r="I17" s="46">
        <f t="shared" si="30"/>
        <v>1.6227788482123744E-2</v>
      </c>
      <c r="J17" s="46">
        <f t="shared" ref="J17:N17" si="31">+IFERROR(J15/J$3,"nm")</f>
        <v>1.6875808286240527E-2</v>
      </c>
      <c r="K17" s="46">
        <f t="shared" si="31"/>
        <v>1.754970528656246E-2</v>
      </c>
      <c r="L17" s="46">
        <f t="shared" si="31"/>
        <v>1.8250512830032314E-2</v>
      </c>
      <c r="M17" s="46">
        <f t="shared" si="31"/>
        <v>1.8979305527951473E-2</v>
      </c>
      <c r="N17" s="46">
        <f t="shared" si="31"/>
        <v>1.9737200903778195E-2</v>
      </c>
    </row>
    <row r="18" spans="1:15" s="1" customFormat="1" x14ac:dyDescent="0.25">
      <c r="A18" s="9" t="s">
        <v>143</v>
      </c>
      <c r="B18" s="47">
        <f>B49+B80+B111+B142+B173+B204+B235</f>
        <v>3011</v>
      </c>
      <c r="C18" s="47">
        <f t="shared" ref="C18:I18" si="32">C49+C80+C111+C142+C173+C204+C235</f>
        <v>3520</v>
      </c>
      <c r="D18" s="47">
        <f t="shared" si="32"/>
        <v>3989</v>
      </c>
      <c r="E18" s="47">
        <f t="shared" si="32"/>
        <v>4454</v>
      </c>
      <c r="F18" s="47">
        <f t="shared" si="32"/>
        <v>4744</v>
      </c>
      <c r="G18" s="47">
        <f t="shared" si="32"/>
        <v>4866</v>
      </c>
      <c r="H18" s="47">
        <f t="shared" si="32"/>
        <v>4904</v>
      </c>
      <c r="I18" s="47">
        <f t="shared" si="32"/>
        <v>4791</v>
      </c>
      <c r="J18" s="47">
        <f>I18*(1+J19)</f>
        <v>4680.6037928221858</v>
      </c>
      <c r="K18" s="47">
        <f t="shared" ref="K18:N18" si="33">J18*(1+K19)</f>
        <v>4572.7513807934529</v>
      </c>
      <c r="L18" s="47">
        <f t="shared" si="33"/>
        <v>4467.3841487319396</v>
      </c>
      <c r="M18" s="47">
        <f t="shared" si="33"/>
        <v>4364.4448320910933</v>
      </c>
      <c r="N18" s="47">
        <f t="shared" si="33"/>
        <v>4263.877485837771</v>
      </c>
      <c r="O18" s="1" t="s">
        <v>149</v>
      </c>
    </row>
    <row r="19" spans="1:15" x14ac:dyDescent="0.25">
      <c r="A19" s="42" t="s">
        <v>129</v>
      </c>
      <c r="B19" s="46" t="str">
        <f t="shared" ref="B19:H19" si="34">+IFERROR(B18/A18-1,"nm")</f>
        <v>nm</v>
      </c>
      <c r="C19" s="46">
        <f t="shared" si="34"/>
        <v>0.16904682829624718</v>
      </c>
      <c r="D19" s="46">
        <f t="shared" si="34"/>
        <v>0.13323863636363642</v>
      </c>
      <c r="E19" s="46">
        <f t="shared" si="34"/>
        <v>0.11657056906492858</v>
      </c>
      <c r="F19" s="46">
        <f t="shared" si="34"/>
        <v>6.5110013471037176E-2</v>
      </c>
      <c r="G19" s="46">
        <f t="shared" si="34"/>
        <v>2.5716694772343951E-2</v>
      </c>
      <c r="H19" s="46">
        <f t="shared" si="34"/>
        <v>7.8092889436909285E-3</v>
      </c>
      <c r="I19" s="46">
        <f>+IFERROR(I18/H18-1,"nm")</f>
        <v>-2.3042414355628038E-2</v>
      </c>
      <c r="J19" s="78">
        <f>I19</f>
        <v>-2.3042414355628038E-2</v>
      </c>
      <c r="K19" s="78">
        <f t="shared" ref="K18:N19" si="35">J19</f>
        <v>-2.3042414355628038E-2</v>
      </c>
      <c r="L19" s="78">
        <f t="shared" si="35"/>
        <v>-2.3042414355628038E-2</v>
      </c>
      <c r="M19" s="78">
        <f t="shared" si="35"/>
        <v>-2.3042414355628038E-2</v>
      </c>
      <c r="N19" s="78">
        <f t="shared" si="35"/>
        <v>-2.3042414355628038E-2</v>
      </c>
    </row>
    <row r="20" spans="1:15" x14ac:dyDescent="0.25">
      <c r="A20" s="42" t="s">
        <v>133</v>
      </c>
      <c r="B20" s="46">
        <f>+IFERROR(B18/B$3,"nm")</f>
        <v>9.8395477271984569E-2</v>
      </c>
      <c r="C20" s="46">
        <f t="shared" ref="C20:I20" si="36">+IFERROR(C18/C$3,"nm")</f>
        <v>0.10872251050160613</v>
      </c>
      <c r="D20" s="46">
        <f t="shared" si="36"/>
        <v>0.11612809315866085</v>
      </c>
      <c r="E20" s="46">
        <f t="shared" si="36"/>
        <v>0.12237272302662307</v>
      </c>
      <c r="F20" s="46">
        <f t="shared" si="36"/>
        <v>0.1212771940588491</v>
      </c>
      <c r="G20" s="46">
        <f t="shared" si="36"/>
        <v>0.13009651632222013</v>
      </c>
      <c r="H20" s="46">
        <f t="shared" si="36"/>
        <v>0.11010822219228523</v>
      </c>
      <c r="I20" s="46">
        <f t="shared" si="36"/>
        <v>0.10256904303147078</v>
      </c>
      <c r="J20" s="46">
        <f t="shared" ref="J20:N20" si="37">+IFERROR(J18/J$3,"nm")</f>
        <v>9.5546076205095781E-2</v>
      </c>
      <c r="K20" s="46">
        <f t="shared" si="37"/>
        <v>8.9003976330255377E-2</v>
      </c>
      <c r="L20" s="46">
        <f t="shared" si="37"/>
        <v>8.29098181446217E-2</v>
      </c>
      <c r="M20" s="46">
        <f t="shared" si="37"/>
        <v>7.7232930799267352E-2</v>
      </c>
      <c r="N20" s="46">
        <f t="shared" si="37"/>
        <v>7.1944743497563204E-2</v>
      </c>
    </row>
    <row r="21" spans="1:15" x14ac:dyDescent="0.25">
      <c r="A21" s="43" t="str">
        <f>+Historicals!A112</f>
        <v>North America</v>
      </c>
      <c r="B21" s="43"/>
      <c r="C21" s="43"/>
      <c r="D21" s="43"/>
      <c r="E21" s="43"/>
      <c r="F21" s="43"/>
      <c r="G21" s="43"/>
      <c r="H21" s="43"/>
      <c r="I21" s="43"/>
      <c r="J21" s="39"/>
      <c r="K21" s="39"/>
      <c r="L21" s="39"/>
      <c r="M21" s="39"/>
      <c r="N21" s="39"/>
    </row>
    <row r="22" spans="1:15" x14ac:dyDescent="0.25">
      <c r="A22" s="9" t="s">
        <v>136</v>
      </c>
      <c r="B22" s="9">
        <f>+Historicals!B112</f>
        <v>13740</v>
      </c>
      <c r="C22" s="9">
        <f>+Historicals!C112</f>
        <v>14764</v>
      </c>
      <c r="D22" s="9">
        <f>+Historicals!D112</f>
        <v>15216</v>
      </c>
      <c r="E22" s="9">
        <f>+Historicals!E112</f>
        <v>14855</v>
      </c>
      <c r="F22" s="9">
        <f>+Historicals!F112</f>
        <v>15902</v>
      </c>
      <c r="G22" s="9">
        <f>+Historicals!G112</f>
        <v>14484</v>
      </c>
      <c r="H22" s="9">
        <f>+Historicals!H112</f>
        <v>17179</v>
      </c>
      <c r="I22" s="9">
        <f>+Historicals!I112</f>
        <v>18353</v>
      </c>
      <c r="J22" s="9">
        <f>I22*(J23+1)</f>
        <v>19248.02707800081</v>
      </c>
      <c r="K22" s="9">
        <f t="shared" ref="K22:M22" si="38">J22*(K23+1)</f>
        <v>20186.702250065515</v>
      </c>
      <c r="L22" s="9">
        <f>K22*(L23+1)</f>
        <v>21171.154117844544</v>
      </c>
      <c r="M22" s="9">
        <f t="shared" si="38"/>
        <v>22203.615089238821</v>
      </c>
      <c r="N22" s="9">
        <f>M22*(N23+1)</f>
        <v>23286.426440754982</v>
      </c>
    </row>
    <row r="23" spans="1:15" x14ac:dyDescent="0.25">
      <c r="A23" s="44" t="s">
        <v>129</v>
      </c>
      <c r="B23" s="46" t="str">
        <f t="shared" ref="B23:H23" si="39">+IFERROR(B22/A22-1,"nm")</f>
        <v>nm</v>
      </c>
      <c r="C23" s="46">
        <f t="shared" si="39"/>
        <v>7.4526928675400228E-2</v>
      </c>
      <c r="D23" s="46">
        <f t="shared" si="39"/>
        <v>3.0615009482525046E-2</v>
      </c>
      <c r="E23" s="46">
        <f t="shared" si="39"/>
        <v>-2.372502628811779E-2</v>
      </c>
      <c r="F23" s="46">
        <f t="shared" si="39"/>
        <v>7.0481319421070276E-2</v>
      </c>
      <c r="G23" s="46">
        <f t="shared" si="39"/>
        <v>-8.9171173437303519E-2</v>
      </c>
      <c r="H23" s="46">
        <f t="shared" si="39"/>
        <v>0.18606738470035911</v>
      </c>
      <c r="I23" s="46">
        <f>+IFERROR(I22/H22-1,"nm")</f>
        <v>6.8339251411607238E-2</v>
      </c>
      <c r="J23" s="78">
        <f>J4</f>
        <v>4.8767344739323759E-2</v>
      </c>
      <c r="K23" s="78">
        <f t="shared" ref="K23:N23" si="40">K4</f>
        <v>4.8767344739323759E-2</v>
      </c>
      <c r="L23" s="78">
        <f t="shared" si="40"/>
        <v>4.8767344739323759E-2</v>
      </c>
      <c r="M23" s="78">
        <f t="shared" si="40"/>
        <v>4.8767344739323759E-2</v>
      </c>
      <c r="N23" s="78">
        <f t="shared" si="40"/>
        <v>4.8767344739323759E-2</v>
      </c>
    </row>
    <row r="24" spans="1:15" s="1" customFormat="1" x14ac:dyDescent="0.25">
      <c r="A24" s="77" t="s">
        <v>113</v>
      </c>
      <c r="B24" s="9">
        <f>+Historicals!B113</f>
        <v>8506</v>
      </c>
      <c r="C24" s="9">
        <f>+Historicals!C113</f>
        <v>9299</v>
      </c>
      <c r="D24" s="9">
        <f>+Historicals!D113</f>
        <v>9684</v>
      </c>
      <c r="E24" s="9">
        <f>+Historicals!E113</f>
        <v>9322</v>
      </c>
      <c r="F24" s="9">
        <f>+Historicals!F113</f>
        <v>10045</v>
      </c>
      <c r="G24" s="9">
        <f>+Historicals!G113</f>
        <v>9329</v>
      </c>
      <c r="H24" s="9">
        <f>+Historicals!H113</f>
        <v>11644</v>
      </c>
      <c r="I24" s="9">
        <f>+Historicals!I113</f>
        <v>12228</v>
      </c>
      <c r="J24" s="9">
        <f>I24*(J25+1)</f>
        <v>12841.290278254894</v>
      </c>
      <c r="K24" s="9">
        <f t="shared" ref="K24:N24" si="41">J24*(K25+1)</f>
        <v>13485.339876545931</v>
      </c>
      <c r="L24" s="9">
        <f t="shared" si="41"/>
        <v>14161.691515836794</v>
      </c>
      <c r="M24" s="9">
        <f t="shared" si="41"/>
        <v>14871.965291622491</v>
      </c>
      <c r="N24" s="9">
        <f t="shared" si="41"/>
        <v>15617.862554616953</v>
      </c>
    </row>
    <row r="25" spans="1:15" x14ac:dyDescent="0.25">
      <c r="A25" s="44" t="s">
        <v>129</v>
      </c>
      <c r="B25" s="46" t="str">
        <f t="shared" ref="B25" si="42">+IFERROR(B24/A24-1,"nm")</f>
        <v>nm</v>
      </c>
      <c r="C25" s="46">
        <f t="shared" ref="C25" si="43">+IFERROR(C24/B24-1,"nm")</f>
        <v>9.3228309428638578E-2</v>
      </c>
      <c r="D25" s="46">
        <f t="shared" ref="D25" si="44">+IFERROR(D24/C24-1,"nm")</f>
        <v>4.1402301322722934E-2</v>
      </c>
      <c r="E25" s="46">
        <f t="shared" ref="E25" si="45">+IFERROR(E24/D24-1,"nm")</f>
        <v>-3.7381247418422192E-2</v>
      </c>
      <c r="F25" s="46">
        <f t="shared" ref="F25" si="46">+IFERROR(F24/E24-1,"nm")</f>
        <v>7.755846384895948E-2</v>
      </c>
      <c r="G25" s="46">
        <f t="shared" ref="G25" si="47">+IFERROR(G24/F24-1,"nm")</f>
        <v>-7.1279243404678949E-2</v>
      </c>
      <c r="H25" s="46">
        <f t="shared" ref="H25" si="48">+IFERROR(H24/G24-1,"nm")</f>
        <v>0.24815092721620746</v>
      </c>
      <c r="I25" s="46">
        <f>+IFERROR(I24/H24-1,"nm")</f>
        <v>5.0154586052902683E-2</v>
      </c>
      <c r="J25" s="46">
        <f>I25</f>
        <v>5.0154586052902683E-2</v>
      </c>
      <c r="K25" s="46">
        <f t="shared" ref="K25:N25" si="49">J25</f>
        <v>5.0154586052902683E-2</v>
      </c>
      <c r="L25" s="46">
        <f t="shared" si="49"/>
        <v>5.0154586052902683E-2</v>
      </c>
      <c r="M25" s="46">
        <f t="shared" si="49"/>
        <v>5.0154586052902683E-2</v>
      </c>
      <c r="N25" s="46">
        <f t="shared" si="49"/>
        <v>5.0154586052902683E-2</v>
      </c>
    </row>
    <row r="26" spans="1:15" x14ac:dyDescent="0.25">
      <c r="A26" s="44" t="s">
        <v>137</v>
      </c>
      <c r="B26" s="46">
        <f>+Historicals!B185</f>
        <v>0.14000000000000001</v>
      </c>
      <c r="C26" s="46">
        <f>+Historicals!C185</f>
        <v>0.1</v>
      </c>
      <c r="D26" s="46">
        <f>+Historicals!D185</f>
        <v>0.04</v>
      </c>
      <c r="E26" s="46">
        <f>+Historicals!E185</f>
        <v>-0.04</v>
      </c>
      <c r="F26" s="46">
        <f>+Historicals!F185</f>
        <v>0.08</v>
      </c>
      <c r="G26" s="46">
        <f>+Historicals!G185</f>
        <v>-7.0000000000000007E-2</v>
      </c>
      <c r="H26" s="46">
        <f>+Historicals!H185</f>
        <v>0.25</v>
      </c>
      <c r="I26" s="46">
        <f>+Historicals!I185</f>
        <v>0.05</v>
      </c>
      <c r="J26" s="48">
        <f>I26</f>
        <v>0.05</v>
      </c>
      <c r="K26" s="48">
        <f t="shared" ref="K26:N27" si="50">+J26</f>
        <v>0.05</v>
      </c>
      <c r="L26" s="48">
        <f t="shared" si="50"/>
        <v>0.05</v>
      </c>
      <c r="M26" s="48">
        <f t="shared" si="50"/>
        <v>0.05</v>
      </c>
      <c r="N26" s="48">
        <f t="shared" si="50"/>
        <v>0.05</v>
      </c>
    </row>
    <row r="27" spans="1:15" x14ac:dyDescent="0.25">
      <c r="A27" s="44" t="s">
        <v>138</v>
      </c>
      <c r="B27" s="46" t="str">
        <f t="shared" ref="B27:H27" si="51">+IFERROR(B25-B26,"nm")</f>
        <v>nm</v>
      </c>
      <c r="C27" s="46">
        <f t="shared" si="51"/>
        <v>-6.7716905713614273E-3</v>
      </c>
      <c r="D27" s="46">
        <f t="shared" si="51"/>
        <v>1.4023013227229333E-3</v>
      </c>
      <c r="E27" s="46">
        <f t="shared" si="51"/>
        <v>2.6187525815778087E-3</v>
      </c>
      <c r="F27" s="46">
        <f t="shared" si="51"/>
        <v>-2.4415361510405215E-3</v>
      </c>
      <c r="G27" s="46">
        <f t="shared" si="51"/>
        <v>-1.2792434046789425E-3</v>
      </c>
      <c r="H27" s="46">
        <f t="shared" si="51"/>
        <v>-1.849072783792538E-3</v>
      </c>
      <c r="I27" s="46">
        <f>+IFERROR(I25-I26,"nm")</f>
        <v>1.5458605290268046E-4</v>
      </c>
      <c r="J27" s="48">
        <f>I27</f>
        <v>1.5458605290268046E-4</v>
      </c>
      <c r="K27" s="48">
        <f t="shared" si="50"/>
        <v>1.5458605290268046E-4</v>
      </c>
      <c r="L27" s="48">
        <f t="shared" si="50"/>
        <v>1.5458605290268046E-4</v>
      </c>
      <c r="M27" s="48">
        <f t="shared" si="50"/>
        <v>1.5458605290268046E-4</v>
      </c>
      <c r="N27" s="48">
        <f t="shared" si="50"/>
        <v>1.5458605290268046E-4</v>
      </c>
    </row>
    <row r="28" spans="1:15" s="1" customFormat="1" x14ac:dyDescent="0.25">
      <c r="A28" s="77" t="s">
        <v>114</v>
      </c>
      <c r="B28" s="9">
        <f>+Historicals!B114</f>
        <v>4410</v>
      </c>
      <c r="C28" s="9">
        <f>+Historicals!C114</f>
        <v>4746</v>
      </c>
      <c r="D28" s="9">
        <f>+Historicals!D114</f>
        <v>4886</v>
      </c>
      <c r="E28" s="9">
        <f>+Historicals!E114</f>
        <v>4938</v>
      </c>
      <c r="F28" s="9">
        <f>+Historicals!F114</f>
        <v>5260</v>
      </c>
      <c r="G28" s="9">
        <f>+Historicals!G114</f>
        <v>4639</v>
      </c>
      <c r="H28" s="9">
        <f>+Historicals!H114</f>
        <v>5028</v>
      </c>
      <c r="I28" s="9">
        <f>+Historicals!I114</f>
        <v>5492</v>
      </c>
      <c r="J28" s="9">
        <f>I28*(J29+1)</f>
        <v>5998.8194112967376</v>
      </c>
      <c r="K28" s="9">
        <f t="shared" ref="K28:N28" si="52">J28*(K29+1)</f>
        <v>6552.409746786333</v>
      </c>
      <c r="L28" s="9">
        <f t="shared" si="52"/>
        <v>7157.0871776751274</v>
      </c>
      <c r="M28" s="9">
        <f t="shared" si="52"/>
        <v>7817.5661853205638</v>
      </c>
      <c r="N28" s="9">
        <f t="shared" si="52"/>
        <v>8538.9963185721026</v>
      </c>
    </row>
    <row r="29" spans="1:15" x14ac:dyDescent="0.25">
      <c r="A29" s="44" t="s">
        <v>129</v>
      </c>
      <c r="B29" s="46" t="str">
        <f t="shared" ref="B29" si="53">+IFERROR(B28/A28-1,"nm")</f>
        <v>nm</v>
      </c>
      <c r="C29" s="46">
        <f t="shared" ref="C29" si="54">+IFERROR(C28/B28-1,"nm")</f>
        <v>7.6190476190476142E-2</v>
      </c>
      <c r="D29" s="46">
        <f t="shared" ref="D29" si="55">+IFERROR(D28/C28-1,"nm")</f>
        <v>2.9498525073746285E-2</v>
      </c>
      <c r="E29" s="46">
        <f t="shared" ref="E29" si="56">+IFERROR(E28/D28-1,"nm")</f>
        <v>1.0642652476463343E-2</v>
      </c>
      <c r="F29" s="46">
        <f t="shared" ref="F29" si="57">+IFERROR(F28/E28-1,"nm")</f>
        <v>6.5208586472256025E-2</v>
      </c>
      <c r="G29" s="46">
        <f t="shared" ref="G29" si="58">+IFERROR(G28/F28-1,"nm")</f>
        <v>-0.11806083650190113</v>
      </c>
      <c r="H29" s="46">
        <f t="shared" ref="H29" si="59">+IFERROR(H28/G28-1,"nm")</f>
        <v>8.3854278939426541E-2</v>
      </c>
      <c r="I29" s="46">
        <f>+IFERROR(I28/H28-1,"nm")</f>
        <v>9.2283214001591007E-2</v>
      </c>
      <c r="J29" s="46">
        <f>I29</f>
        <v>9.2283214001591007E-2</v>
      </c>
      <c r="K29" s="46">
        <f t="shared" ref="K29:N29" si="60">J29</f>
        <v>9.2283214001591007E-2</v>
      </c>
      <c r="L29" s="46">
        <f t="shared" si="60"/>
        <v>9.2283214001591007E-2</v>
      </c>
      <c r="M29" s="46">
        <f t="shared" si="60"/>
        <v>9.2283214001591007E-2</v>
      </c>
      <c r="N29" s="46">
        <f t="shared" si="60"/>
        <v>9.2283214001591007E-2</v>
      </c>
    </row>
    <row r="30" spans="1:15" x14ac:dyDescent="0.25">
      <c r="A30" s="44" t="s">
        <v>137</v>
      </c>
      <c r="B30" s="46">
        <f>+Historicals!B189</f>
        <v>0.23499999999999999</v>
      </c>
      <c r="C30" s="46">
        <f>+Historicals!C189</f>
        <v>0.185</v>
      </c>
      <c r="D30" s="46">
        <f>+Historicals!D189</f>
        <v>0.08</v>
      </c>
      <c r="E30" s="46">
        <f>+Historicals!E189</f>
        <v>0.06</v>
      </c>
      <c r="F30" s="46">
        <f>+Historicals!F189</f>
        <v>0.12</v>
      </c>
      <c r="G30" s="46">
        <f>+Historicals!G189</f>
        <v>-0.03</v>
      </c>
      <c r="H30" s="46">
        <f>+Historicals!H189</f>
        <v>0.13</v>
      </c>
      <c r="I30" s="46">
        <f>+Historicals!I189</f>
        <v>0.09</v>
      </c>
      <c r="J30" s="46">
        <f t="shared" ref="J30:J31" si="61">I30</f>
        <v>0.09</v>
      </c>
      <c r="K30" s="48">
        <f t="shared" ref="K30:N30" si="62">+J30</f>
        <v>0.09</v>
      </c>
      <c r="L30" s="48">
        <f t="shared" si="62"/>
        <v>0.09</v>
      </c>
      <c r="M30" s="48">
        <f t="shared" si="62"/>
        <v>0.09</v>
      </c>
      <c r="N30" s="48">
        <f t="shared" si="62"/>
        <v>0.09</v>
      </c>
    </row>
    <row r="31" spans="1:15" x14ac:dyDescent="0.25">
      <c r="A31" s="44" t="s">
        <v>138</v>
      </c>
      <c r="B31" s="46" t="str">
        <f t="shared" ref="B31" si="63">+IFERROR(B29-B30,"nm")</f>
        <v>nm</v>
      </c>
      <c r="C31" s="46">
        <f t="shared" ref="C31" si="64">+IFERROR(C29-C30,"nm")</f>
        <v>-0.10880952380952386</v>
      </c>
      <c r="D31" s="46">
        <f t="shared" ref="D31" si="65">+IFERROR(D29-D30,"nm")</f>
        <v>-5.0501474926253717E-2</v>
      </c>
      <c r="E31" s="46">
        <f t="shared" ref="E31" si="66">+IFERROR(E29-E30,"nm")</f>
        <v>-4.9357347523536654E-2</v>
      </c>
      <c r="F31" s="46">
        <f t="shared" ref="F31" si="67">+IFERROR(F29-F30,"nm")</f>
        <v>-5.4791413527743971E-2</v>
      </c>
      <c r="G31" s="46">
        <f t="shared" ref="G31" si="68">+IFERROR(G29-G30,"nm")</f>
        <v>-8.8060836501901135E-2</v>
      </c>
      <c r="H31" s="46">
        <f t="shared" ref="H31" si="69">+IFERROR(H29-H30,"nm")</f>
        <v>-4.6145721060573464E-2</v>
      </c>
      <c r="I31" s="46">
        <f>+IFERROR(I29-I30,"nm")</f>
        <v>2.2832140015910107E-3</v>
      </c>
      <c r="J31" s="46">
        <f t="shared" si="61"/>
        <v>2.2832140015910107E-3</v>
      </c>
      <c r="K31" s="48">
        <f t="shared" ref="K31:N31" si="70">+J31</f>
        <v>2.2832140015910107E-3</v>
      </c>
      <c r="L31" s="48">
        <f t="shared" si="70"/>
        <v>2.2832140015910107E-3</v>
      </c>
      <c r="M31" s="48">
        <f t="shared" si="70"/>
        <v>2.2832140015910107E-3</v>
      </c>
      <c r="N31" s="48">
        <f t="shared" si="70"/>
        <v>2.2832140015910107E-3</v>
      </c>
    </row>
    <row r="32" spans="1:15" s="1" customFormat="1" x14ac:dyDescent="0.25">
      <c r="A32" s="77" t="s">
        <v>115</v>
      </c>
      <c r="B32" s="9">
        <f>+Historicals!B115</f>
        <v>824</v>
      </c>
      <c r="C32" s="9">
        <f>+Historicals!C115</f>
        <v>719</v>
      </c>
      <c r="D32" s="9">
        <f>+Historicals!D115</f>
        <v>646</v>
      </c>
      <c r="E32" s="9">
        <f>+Historicals!E115</f>
        <v>595</v>
      </c>
      <c r="F32" s="9">
        <f>+Historicals!F115</f>
        <v>597</v>
      </c>
      <c r="G32" s="9">
        <f>+Historicals!G115</f>
        <v>516</v>
      </c>
      <c r="H32" s="9">
        <f>+Historicals!H115</f>
        <v>507</v>
      </c>
      <c r="I32" s="9">
        <f>+Historicals!I115</f>
        <v>633</v>
      </c>
      <c r="J32" s="9">
        <f>+I32*(1+J33)</f>
        <v>790.31360946745554</v>
      </c>
      <c r="K32" s="9">
        <f t="shared" ref="K32" si="71">+J32*(1+K33)</f>
        <v>986.72290886173437</v>
      </c>
      <c r="L32" s="9">
        <f t="shared" ref="L32" si="72">+K32*(1+L33)</f>
        <v>1231.9439868037039</v>
      </c>
      <c r="M32" s="9">
        <f t="shared" ref="M32" si="73">+L32*(1+M33)</f>
        <v>1538.1075811572871</v>
      </c>
      <c r="N32" s="9">
        <f t="shared" ref="N32" si="74">+M32*(1+N33)</f>
        <v>1920.3591693738908</v>
      </c>
    </row>
    <row r="33" spans="1:14" x14ac:dyDescent="0.25">
      <c r="A33" s="44" t="s">
        <v>129</v>
      </c>
      <c r="B33" s="46" t="str">
        <f t="shared" ref="B33" si="75">+IFERROR(B32/A32-1,"nm")</f>
        <v>nm</v>
      </c>
      <c r="C33" s="46">
        <f t="shared" ref="C33" si="76">+IFERROR(C32/B32-1,"nm")</f>
        <v>-0.12742718446601942</v>
      </c>
      <c r="D33" s="46">
        <f t="shared" ref="D33" si="77">+IFERROR(D32/C32-1,"nm")</f>
        <v>-0.10152990264255912</v>
      </c>
      <c r="E33" s="46">
        <f t="shared" ref="E33" si="78">+IFERROR(E32/D32-1,"nm")</f>
        <v>-7.8947368421052655E-2</v>
      </c>
      <c r="F33" s="46">
        <f t="shared" ref="F33" si="79">+IFERROR(F32/E32-1,"nm")</f>
        <v>3.3613445378151141E-3</v>
      </c>
      <c r="G33" s="46">
        <f t="shared" ref="G33" si="80">+IFERROR(G32/F32-1,"nm")</f>
        <v>-0.13567839195979903</v>
      </c>
      <c r="H33" s="46">
        <f t="shared" ref="H33" si="81">+IFERROR(H32/G32-1,"nm")</f>
        <v>-1.744186046511631E-2</v>
      </c>
      <c r="I33" s="46">
        <f>+IFERROR(I32/H32-1,"nm")</f>
        <v>0.24852071005917153</v>
      </c>
      <c r="J33" s="46">
        <f>I33</f>
        <v>0.24852071005917153</v>
      </c>
      <c r="K33" s="46">
        <f t="shared" ref="K33:N33" si="82">J33</f>
        <v>0.24852071005917153</v>
      </c>
      <c r="L33" s="46">
        <f t="shared" si="82"/>
        <v>0.24852071005917153</v>
      </c>
      <c r="M33" s="46">
        <f t="shared" si="82"/>
        <v>0.24852071005917153</v>
      </c>
      <c r="N33" s="46">
        <f t="shared" si="82"/>
        <v>0.24852071005917153</v>
      </c>
    </row>
    <row r="34" spans="1:14" x14ac:dyDescent="0.25">
      <c r="A34" s="44" t="s">
        <v>137</v>
      </c>
      <c r="B34" s="46">
        <f>+Historicals!B187</f>
        <v>-0.05</v>
      </c>
      <c r="C34" s="46">
        <f>+Historicals!C187</f>
        <v>-0.13</v>
      </c>
      <c r="D34" s="46">
        <f>+Historicals!D187</f>
        <v>-0.1</v>
      </c>
      <c r="E34" s="46">
        <f>+Historicals!E187</f>
        <v>-0.08</v>
      </c>
      <c r="F34" s="46">
        <f>+Historicals!F187</f>
        <v>0</v>
      </c>
      <c r="G34" s="46">
        <f>+Historicals!G187</f>
        <v>-0.14000000000000001</v>
      </c>
      <c r="H34" s="46">
        <f>+Historicals!H187</f>
        <v>-0.02</v>
      </c>
      <c r="I34" s="46">
        <f>+Historicals!I187</f>
        <v>0.25</v>
      </c>
      <c r="J34" s="46">
        <f t="shared" ref="J34:J35" si="83">I34</f>
        <v>0.25</v>
      </c>
      <c r="K34" s="48">
        <f t="shared" ref="K34:N34" si="84">+J34</f>
        <v>0.25</v>
      </c>
      <c r="L34" s="48">
        <f t="shared" si="84"/>
        <v>0.25</v>
      </c>
      <c r="M34" s="48">
        <f t="shared" si="84"/>
        <v>0.25</v>
      </c>
      <c r="N34" s="48">
        <f t="shared" si="84"/>
        <v>0.25</v>
      </c>
    </row>
    <row r="35" spans="1:14" x14ac:dyDescent="0.25">
      <c r="A35" s="44" t="s">
        <v>138</v>
      </c>
      <c r="B35" s="46" t="str">
        <f t="shared" ref="B35" si="85">+IFERROR(B33-B34,"nm")</f>
        <v>nm</v>
      </c>
      <c r="C35" s="46">
        <f t="shared" ref="C35" si="86">+IFERROR(C33-C34,"nm")</f>
        <v>2.572815533980588E-3</v>
      </c>
      <c r="D35" s="46">
        <f t="shared" ref="D35" si="87">+IFERROR(D33-D34,"nm")</f>
        <v>-1.5299026425591167E-3</v>
      </c>
      <c r="E35" s="46">
        <f t="shared" ref="E35" si="88">+IFERROR(E33-E34,"nm")</f>
        <v>1.0526315789473467E-3</v>
      </c>
      <c r="F35" s="46">
        <f t="shared" ref="F35" si="89">+IFERROR(F33-F34,"nm")</f>
        <v>3.3613445378151141E-3</v>
      </c>
      <c r="G35" s="46">
        <f t="shared" ref="G35" si="90">+IFERROR(G33-G34,"nm")</f>
        <v>4.321608040200986E-3</v>
      </c>
      <c r="H35" s="46">
        <f t="shared" ref="H35" si="91">+IFERROR(H33-H34,"nm")</f>
        <v>2.5581395348836904E-3</v>
      </c>
      <c r="I35" s="46">
        <f>+IFERROR(I33-I34,"nm")</f>
        <v>-1.4792899408284654E-3</v>
      </c>
      <c r="J35" s="46">
        <f t="shared" si="83"/>
        <v>-1.4792899408284654E-3</v>
      </c>
      <c r="K35" s="48">
        <f t="shared" ref="K35:N35" si="92">+J35</f>
        <v>-1.4792899408284654E-3</v>
      </c>
      <c r="L35" s="48">
        <f t="shared" si="92"/>
        <v>-1.4792899408284654E-3</v>
      </c>
      <c r="M35" s="48">
        <f t="shared" si="92"/>
        <v>-1.4792899408284654E-3</v>
      </c>
      <c r="N35" s="48">
        <f t="shared" si="92"/>
        <v>-1.4792899408284654E-3</v>
      </c>
    </row>
    <row r="36" spans="1:14" x14ac:dyDescent="0.25">
      <c r="A36" s="9" t="s">
        <v>130</v>
      </c>
      <c r="B36" s="47">
        <f t="shared" ref="B36:H36" si="93">+B43+B39</f>
        <v>3766</v>
      </c>
      <c r="C36" s="47">
        <f t="shared" si="93"/>
        <v>3896</v>
      </c>
      <c r="D36" s="47">
        <f t="shared" si="93"/>
        <v>4015</v>
      </c>
      <c r="E36" s="47">
        <f t="shared" si="93"/>
        <v>3760</v>
      </c>
      <c r="F36" s="47">
        <f t="shared" si="93"/>
        <v>4074</v>
      </c>
      <c r="G36" s="47">
        <f t="shared" si="93"/>
        <v>3047</v>
      </c>
      <c r="H36" s="47">
        <f t="shared" si="93"/>
        <v>5219</v>
      </c>
      <c r="I36" s="47">
        <f>+I43+I39</f>
        <v>5238</v>
      </c>
      <c r="J36" s="47">
        <f>I36*(1+J37)</f>
        <v>5173.7803573757665</v>
      </c>
      <c r="K36" s="47">
        <f t="shared" ref="K36:N36" si="94">J36*(1+K37)</f>
        <v>5110.3480691804725</v>
      </c>
      <c r="L36" s="47">
        <f t="shared" si="94"/>
        <v>5047.6934821838686</v>
      </c>
      <c r="M36" s="47">
        <f t="shared" si="94"/>
        <v>4985.8070615075567</v>
      </c>
      <c r="N36" s="47">
        <f>M36*(1+N37)</f>
        <v>4924.6793891739571</v>
      </c>
    </row>
    <row r="37" spans="1:14" x14ac:dyDescent="0.25">
      <c r="A37" s="45" t="s">
        <v>129</v>
      </c>
      <c r="B37" s="46" t="str">
        <f t="shared" ref="B37" si="95">+IFERROR(B36/A36-1,"nm")</f>
        <v>nm</v>
      </c>
      <c r="C37" s="46">
        <f t="shared" ref="C37" si="96">+IFERROR(C36/B36-1,"nm")</f>
        <v>3.4519383961763239E-2</v>
      </c>
      <c r="D37" s="46">
        <f t="shared" ref="D37" si="97">+IFERROR(D36/C36-1,"nm")</f>
        <v>3.0544147843942548E-2</v>
      </c>
      <c r="E37" s="46">
        <f t="shared" ref="E37" si="98">+IFERROR(E36/D36-1,"nm")</f>
        <v>-6.3511830635118338E-2</v>
      </c>
      <c r="F37" s="46">
        <f t="shared" ref="F37" si="99">+IFERROR(F36/E36-1,"nm")</f>
        <v>8.3510638297872308E-2</v>
      </c>
      <c r="G37" s="46">
        <f t="shared" ref="G37" si="100">+IFERROR(G36/F36-1,"nm")</f>
        <v>-0.25208640157093765</v>
      </c>
      <c r="H37" s="46">
        <f t="shared" ref="H37" si="101">+IFERROR(H36/G36-1,"nm")</f>
        <v>0.71283229405973092</v>
      </c>
      <c r="I37" s="46">
        <f>+IFERROR(I36/H36-1,"nm")</f>
        <v>3.6405441655489312E-3</v>
      </c>
      <c r="J37" s="78">
        <f>J6</f>
        <v>-1.2260336507108338E-2</v>
      </c>
      <c r="K37" s="78">
        <f t="shared" ref="K37:N37" si="102">K6</f>
        <v>-1.2260336507108338E-2</v>
      </c>
      <c r="L37" s="78">
        <f t="shared" si="102"/>
        <v>-1.2260336507108338E-2</v>
      </c>
      <c r="M37" s="78">
        <f t="shared" si="102"/>
        <v>-1.2260336507108338E-2</v>
      </c>
      <c r="N37" s="78">
        <f t="shared" si="102"/>
        <v>-1.2260336507108338E-2</v>
      </c>
    </row>
    <row r="38" spans="1:14" x14ac:dyDescent="0.25">
      <c r="A38" s="45" t="s">
        <v>131</v>
      </c>
      <c r="B38" s="46">
        <f t="shared" ref="B38:H38" si="103">+IFERROR(B36/B$22,"nm")</f>
        <v>0.27409024745269289</v>
      </c>
      <c r="C38" s="46">
        <f t="shared" si="103"/>
        <v>0.26388512598211866</v>
      </c>
      <c r="D38" s="46">
        <f t="shared" si="103"/>
        <v>0.26386698212407994</v>
      </c>
      <c r="E38" s="46">
        <f t="shared" si="103"/>
        <v>0.25311342982160889</v>
      </c>
      <c r="F38" s="46">
        <f t="shared" si="103"/>
        <v>0.25619418941013711</v>
      </c>
      <c r="G38" s="46">
        <f t="shared" si="103"/>
        <v>0.2103700635183651</v>
      </c>
      <c r="H38" s="46">
        <f t="shared" si="103"/>
        <v>0.30380115256999823</v>
      </c>
      <c r="I38" s="46">
        <f>+IFERROR(I36/I$22,"nm")</f>
        <v>0.28540293140086087</v>
      </c>
      <c r="J38" s="48">
        <f>+I38</f>
        <v>0.28540293140086087</v>
      </c>
      <c r="K38" s="48">
        <f t="shared" ref="K38:N38" si="104">+J38</f>
        <v>0.28540293140086087</v>
      </c>
      <c r="L38" s="48">
        <f t="shared" si="104"/>
        <v>0.28540293140086087</v>
      </c>
      <c r="M38" s="48">
        <f t="shared" si="104"/>
        <v>0.28540293140086087</v>
      </c>
      <c r="N38" s="48">
        <f t="shared" si="104"/>
        <v>0.28540293140086087</v>
      </c>
    </row>
    <row r="39" spans="1:14" x14ac:dyDescent="0.25">
      <c r="A39" s="9" t="s">
        <v>132</v>
      </c>
      <c r="B39" s="9">
        <f>+Historicals!B172</f>
        <v>121</v>
      </c>
      <c r="C39" s="9">
        <f>+Historicals!C172</f>
        <v>133</v>
      </c>
      <c r="D39" s="9">
        <f>+Historicals!D172</f>
        <v>140</v>
      </c>
      <c r="E39" s="9">
        <f>+Historicals!E172</f>
        <v>160</v>
      </c>
      <c r="F39" s="9">
        <f>+Historicals!F172</f>
        <v>149</v>
      </c>
      <c r="G39" s="9">
        <f>+Historicals!G172</f>
        <v>148</v>
      </c>
      <c r="H39" s="9">
        <f>+Historicals!H172</f>
        <v>130</v>
      </c>
      <c r="I39" s="9">
        <f>+Historicals!I172</f>
        <v>124</v>
      </c>
      <c r="J39" s="47">
        <f>I39*(1+J40)</f>
        <v>119.5</v>
      </c>
      <c r="K39" s="47">
        <f t="shared" ref="K39:N39" si="105">J39*(1+K40)</f>
        <v>115.16330645161291</v>
      </c>
      <c r="L39" s="47">
        <f t="shared" si="105"/>
        <v>110.98399291103019</v>
      </c>
      <c r="M39" s="47">
        <f t="shared" si="105"/>
        <v>106.95634800700087</v>
      </c>
      <c r="N39" s="47">
        <f t="shared" si="105"/>
        <v>103.07486763577907</v>
      </c>
    </row>
    <row r="40" spans="1:14" x14ac:dyDescent="0.25">
      <c r="A40" s="45" t="s">
        <v>129</v>
      </c>
      <c r="B40" s="46" t="str">
        <f t="shared" ref="B40" si="106">+IFERROR(B39/A39-1,"nm")</f>
        <v>nm</v>
      </c>
      <c r="C40" s="46">
        <f t="shared" ref="C40" si="107">+IFERROR(C39/B39-1,"nm")</f>
        <v>9.9173553719008156E-2</v>
      </c>
      <c r="D40" s="46">
        <f t="shared" ref="D40" si="108">+IFERROR(D39/C39-1,"nm")</f>
        <v>5.2631578947368363E-2</v>
      </c>
      <c r="E40" s="46">
        <f t="shared" ref="E40" si="109">+IFERROR(E39/D39-1,"nm")</f>
        <v>0.14285714285714279</v>
      </c>
      <c r="F40" s="46">
        <f t="shared" ref="F40" si="110">+IFERROR(F39/E39-1,"nm")</f>
        <v>-6.8749999999999978E-2</v>
      </c>
      <c r="G40" s="46">
        <f t="shared" ref="G40" si="111">+IFERROR(G39/F39-1,"nm")</f>
        <v>-6.7114093959731447E-3</v>
      </c>
      <c r="H40" s="46">
        <f t="shared" ref="H40" si="112">+IFERROR(H39/G39-1,"nm")</f>
        <v>-0.1216216216216216</v>
      </c>
      <c r="I40" s="46">
        <f>+IFERROR(I39/H39-1,"nm")</f>
        <v>-4.6153846153846101E-2</v>
      </c>
      <c r="J40" s="46">
        <f>J9</f>
        <v>-3.6290322580645129E-2</v>
      </c>
      <c r="K40" s="46">
        <f t="shared" ref="K40:N40" si="113">K9</f>
        <v>-3.6290322580645129E-2</v>
      </c>
      <c r="L40" s="46">
        <f t="shared" si="113"/>
        <v>-3.6290322580645129E-2</v>
      </c>
      <c r="M40" s="46">
        <f t="shared" si="113"/>
        <v>-3.6290322580645129E-2</v>
      </c>
      <c r="N40" s="46">
        <f t="shared" si="113"/>
        <v>-3.6290322580645129E-2</v>
      </c>
    </row>
    <row r="41" spans="1:14" x14ac:dyDescent="0.25">
      <c r="A41" s="45" t="s">
        <v>133</v>
      </c>
      <c r="B41" s="46">
        <f t="shared" ref="B41:H41" si="114">+IFERROR(B39/B$22,"nm")</f>
        <v>8.8064046579330417E-3</v>
      </c>
      <c r="C41" s="46">
        <f t="shared" si="114"/>
        <v>9.0083988079111346E-3</v>
      </c>
      <c r="D41" s="46">
        <f t="shared" si="114"/>
        <v>9.2008412197686646E-3</v>
      </c>
      <c r="E41" s="46">
        <f t="shared" si="114"/>
        <v>1.0770784247728038E-2</v>
      </c>
      <c r="F41" s="46">
        <f t="shared" si="114"/>
        <v>9.3698905798012821E-3</v>
      </c>
      <c r="G41" s="46">
        <f t="shared" si="114"/>
        <v>1.0218171775752554E-2</v>
      </c>
      <c r="H41" s="46">
        <f t="shared" si="114"/>
        <v>7.5673787764130628E-3</v>
      </c>
      <c r="I41" s="46">
        <f>+IFERROR(I39/I$22,"nm")</f>
        <v>6.7563886013185855E-3</v>
      </c>
      <c r="J41" s="46">
        <f t="shared" ref="J41:N41" si="115">+IFERROR(J39/J$22,"nm")</f>
        <v>6.2084285062431353E-3</v>
      </c>
      <c r="K41" s="46">
        <f t="shared" si="115"/>
        <v>5.7049093519591174E-3</v>
      </c>
      <c r="L41" s="46">
        <f t="shared" si="115"/>
        <v>5.2422268664836288E-3</v>
      </c>
      <c r="M41" s="46">
        <f t="shared" si="115"/>
        <v>4.8170690933494976E-3</v>
      </c>
      <c r="N41" s="46">
        <f t="shared" si="115"/>
        <v>4.426392684082325E-3</v>
      </c>
    </row>
    <row r="42" spans="1:14" x14ac:dyDescent="0.25">
      <c r="A42" s="45" t="s">
        <v>142</v>
      </c>
      <c r="B42" s="46">
        <f t="shared" ref="B42:H42" si="116">+IFERROR(B39/B49,"nm")</f>
        <v>0.19145569620253164</v>
      </c>
      <c r="C42" s="46">
        <f t="shared" si="116"/>
        <v>0.17924528301886791</v>
      </c>
      <c r="D42" s="46">
        <f t="shared" si="116"/>
        <v>0.17094017094017094</v>
      </c>
      <c r="E42" s="46">
        <f t="shared" si="116"/>
        <v>0.18867924528301888</v>
      </c>
      <c r="F42" s="46">
        <f t="shared" si="116"/>
        <v>0.18304668304668303</v>
      </c>
      <c r="G42" s="46">
        <f t="shared" si="116"/>
        <v>0.22945736434108527</v>
      </c>
      <c r="H42" s="46">
        <f t="shared" si="116"/>
        <v>0.21069692058346839</v>
      </c>
      <c r="I42" s="46">
        <f>+IFERROR(I39/I49,"nm")</f>
        <v>0.19405320813771518</v>
      </c>
      <c r="J42" s="48">
        <f>+I42</f>
        <v>0.19405320813771518</v>
      </c>
      <c r="K42" s="48">
        <f t="shared" ref="K42:N42" si="117">+J42</f>
        <v>0.19405320813771518</v>
      </c>
      <c r="L42" s="48">
        <f t="shared" si="117"/>
        <v>0.19405320813771518</v>
      </c>
      <c r="M42" s="48">
        <f t="shared" si="117"/>
        <v>0.19405320813771518</v>
      </c>
      <c r="N42" s="48">
        <f t="shared" si="117"/>
        <v>0.19405320813771518</v>
      </c>
    </row>
    <row r="43" spans="1:14" x14ac:dyDescent="0.25">
      <c r="A43" s="9" t="s">
        <v>134</v>
      </c>
      <c r="B43" s="9">
        <f>+Historicals!B139</f>
        <v>3645</v>
      </c>
      <c r="C43" s="9">
        <f>+Historicals!C139</f>
        <v>3763</v>
      </c>
      <c r="D43" s="9">
        <f>+Historicals!D139</f>
        <v>3875</v>
      </c>
      <c r="E43" s="9">
        <f>+Historicals!E139</f>
        <v>3600</v>
      </c>
      <c r="F43" s="9">
        <f>+Historicals!F139</f>
        <v>3925</v>
      </c>
      <c r="G43" s="9">
        <f>+Historicals!G139</f>
        <v>2899</v>
      </c>
      <c r="H43" s="9">
        <f>+Historicals!H139</f>
        <v>5089</v>
      </c>
      <c r="I43" s="9">
        <f>+Historicals!I139</f>
        <v>5114</v>
      </c>
      <c r="J43" s="9">
        <f>I43*(1+J44)</f>
        <v>5064.5072945254942</v>
      </c>
      <c r="K43" s="9">
        <f t="shared" ref="K43:N43" si="118">J43*(1+K44)</f>
        <v>5015.4935737782444</v>
      </c>
      <c r="L43" s="9">
        <f t="shared" si="118"/>
        <v>4966.9542021989946</v>
      </c>
      <c r="M43" s="9">
        <f t="shared" si="118"/>
        <v>4918.8845890909006</v>
      </c>
      <c r="N43" s="9">
        <f t="shared" si="118"/>
        <v>4871.2801881853547</v>
      </c>
    </row>
    <row r="44" spans="1:14" x14ac:dyDescent="0.25">
      <c r="A44" s="45" t="s">
        <v>129</v>
      </c>
      <c r="B44" s="46" t="str">
        <f t="shared" ref="B44" si="119">+IFERROR(B43/A43-1,"nm")</f>
        <v>nm</v>
      </c>
      <c r="C44" s="46">
        <f t="shared" ref="C44" si="120">+IFERROR(C43/B43-1,"nm")</f>
        <v>3.2373113854595292E-2</v>
      </c>
      <c r="D44" s="46">
        <f t="shared" ref="D44" si="121">+IFERROR(D43/C43-1,"nm")</f>
        <v>2.9763486579856391E-2</v>
      </c>
      <c r="E44" s="46">
        <f t="shared" ref="E44" si="122">+IFERROR(E43/D43-1,"nm")</f>
        <v>-7.096774193548383E-2</v>
      </c>
      <c r="F44" s="46">
        <f t="shared" ref="F44" si="123">+IFERROR(F43/E43-1,"nm")</f>
        <v>9.0277777777777679E-2</v>
      </c>
      <c r="G44" s="46">
        <f t="shared" ref="G44" si="124">+IFERROR(G43/F43-1,"nm")</f>
        <v>-0.26140127388535028</v>
      </c>
      <c r="H44" s="46">
        <f t="shared" ref="H44" si="125">+IFERROR(H43/G43-1,"nm")</f>
        <v>0.75543290789927564</v>
      </c>
      <c r="I44" s="46">
        <f>+IFERROR(I43/H43-1,"nm")</f>
        <v>4.9125564943997002E-3</v>
      </c>
      <c r="J44" s="78">
        <f>J13</f>
        <v>-9.67788530983682E-3</v>
      </c>
      <c r="K44" s="78">
        <f t="shared" ref="K44:N44" si="126">K13</f>
        <v>-9.67788530983682E-3</v>
      </c>
      <c r="L44" s="78">
        <f t="shared" si="126"/>
        <v>-9.67788530983682E-3</v>
      </c>
      <c r="M44" s="78">
        <f t="shared" si="126"/>
        <v>-9.67788530983682E-3</v>
      </c>
      <c r="N44" s="78">
        <f t="shared" si="126"/>
        <v>-9.67788530983682E-3</v>
      </c>
    </row>
    <row r="45" spans="1:14" x14ac:dyDescent="0.25">
      <c r="A45" s="45" t="s">
        <v>131</v>
      </c>
      <c r="B45" s="46">
        <f t="shared" ref="B45:H45" si="127">+IFERROR(B43/B$22,"nm")</f>
        <v>0.26528384279475981</v>
      </c>
      <c r="C45" s="46">
        <f t="shared" si="127"/>
        <v>0.25487672717420751</v>
      </c>
      <c r="D45" s="46">
        <f t="shared" si="127"/>
        <v>0.25466614090431128</v>
      </c>
      <c r="E45" s="46">
        <f t="shared" si="127"/>
        <v>0.24234264557388085</v>
      </c>
      <c r="F45" s="46">
        <f t="shared" si="127"/>
        <v>0.2468242988303358</v>
      </c>
      <c r="G45" s="46">
        <f t="shared" si="127"/>
        <v>0.20015189174261253</v>
      </c>
      <c r="H45" s="46">
        <f t="shared" si="127"/>
        <v>0.29623377379358518</v>
      </c>
      <c r="I45" s="46">
        <f>+IFERROR(I43/I$22,"nm")</f>
        <v>0.27864654279954232</v>
      </c>
      <c r="J45" s="46">
        <f t="shared" ref="J45:N45" si="128">+IFERROR(J43/J$22,"nm")</f>
        <v>0.26311825487371027</v>
      </c>
      <c r="K45" s="46">
        <f t="shared" si="128"/>
        <v>0.248455320321672</v>
      </c>
      <c r="L45" s="46">
        <f t="shared" si="128"/>
        <v>0.23460951512381154</v>
      </c>
      <c r="M45" s="46">
        <f t="shared" si="128"/>
        <v>0.22153530266676627</v>
      </c>
      <c r="N45" s="46">
        <f t="shared" si="128"/>
        <v>0.20918968398087193</v>
      </c>
    </row>
    <row r="46" spans="1:14" x14ac:dyDescent="0.25">
      <c r="A46" s="9" t="s">
        <v>135</v>
      </c>
      <c r="B46" s="9">
        <f>+Historicals!B161</f>
        <v>208</v>
      </c>
      <c r="C46" s="9">
        <f>+Historicals!C161</f>
        <v>242</v>
      </c>
      <c r="D46" s="9">
        <f>+Historicals!D161</f>
        <v>223</v>
      </c>
      <c r="E46" s="9">
        <f>+Historicals!E161</f>
        <v>196</v>
      </c>
      <c r="F46" s="9">
        <f>+Historicals!F161</f>
        <v>117</v>
      </c>
      <c r="G46" s="9">
        <f>+Historicals!G161</f>
        <v>110</v>
      </c>
      <c r="H46" s="9">
        <f>+Historicals!H161</f>
        <v>98</v>
      </c>
      <c r="I46" s="9">
        <f>+Historicals!I161</f>
        <v>146</v>
      </c>
      <c r="J46" s="47">
        <f>I46*(1+J47)</f>
        <v>159.23453237410072</v>
      </c>
      <c r="K46" s="47">
        <f>J46*(1+K47)</f>
        <v>173.66874178355158</v>
      </c>
      <c r="L46" s="47">
        <f>K46*(1+L47)</f>
        <v>189.41137593083755</v>
      </c>
      <c r="M46" s="47">
        <f t="shared" ref="K46:N46" si="129">L46*(1+M47)</f>
        <v>206.58104022384873</v>
      </c>
      <c r="N46" s="47">
        <f t="shared" si="129"/>
        <v>225.30709135205373</v>
      </c>
    </row>
    <row r="47" spans="1:14" x14ac:dyDescent="0.25">
      <c r="A47" s="45" t="s">
        <v>129</v>
      </c>
      <c r="B47" s="46" t="str">
        <f t="shared" ref="B47" si="130">+IFERROR(B46/A46-1,"nm")</f>
        <v>nm</v>
      </c>
      <c r="C47" s="46">
        <f t="shared" ref="C47" si="131">+IFERROR(C46/B46-1,"nm")</f>
        <v>0.16346153846153855</v>
      </c>
      <c r="D47" s="46">
        <f t="shared" ref="D47" si="132">+IFERROR(D46/C46-1,"nm")</f>
        <v>-7.8512396694214837E-2</v>
      </c>
      <c r="E47" s="46">
        <f t="shared" ref="E47" si="133">+IFERROR(E46/D46-1,"nm")</f>
        <v>-0.12107623318385652</v>
      </c>
      <c r="F47" s="46">
        <f t="shared" ref="F47" si="134">+IFERROR(F46/E46-1,"nm")</f>
        <v>-0.40306122448979587</v>
      </c>
      <c r="G47" s="46">
        <f t="shared" ref="G47" si="135">+IFERROR(G46/F46-1,"nm")</f>
        <v>-5.9829059829059839E-2</v>
      </c>
      <c r="H47" s="46">
        <f t="shared" ref="H47" si="136">+IFERROR(H46/G46-1,"nm")</f>
        <v>-0.10909090909090913</v>
      </c>
      <c r="I47" s="46">
        <f>+IFERROR(I46/H46-1,"nm")</f>
        <v>0.48979591836734704</v>
      </c>
      <c r="J47" s="78">
        <f>J16</f>
        <v>9.0647482014388547E-2</v>
      </c>
      <c r="K47" s="78">
        <f t="shared" ref="K47:N47" si="137">K16</f>
        <v>9.0647482014388547E-2</v>
      </c>
      <c r="L47" s="78">
        <f t="shared" si="137"/>
        <v>9.0647482014388547E-2</v>
      </c>
      <c r="M47" s="78">
        <f t="shared" si="137"/>
        <v>9.0647482014388547E-2</v>
      </c>
      <c r="N47" s="78">
        <f t="shared" si="137"/>
        <v>9.0647482014388547E-2</v>
      </c>
    </row>
    <row r="48" spans="1:14" x14ac:dyDescent="0.25">
      <c r="A48" s="45" t="s">
        <v>133</v>
      </c>
      <c r="B48" s="46">
        <f t="shared" ref="B48:H48" si="138">+IFERROR(B46/B$22,"nm")</f>
        <v>1.5138282387190683E-2</v>
      </c>
      <c r="C48" s="46">
        <f t="shared" si="138"/>
        <v>1.6391221891086428E-2</v>
      </c>
      <c r="D48" s="46">
        <f t="shared" si="138"/>
        <v>1.4655625657202945E-2</v>
      </c>
      <c r="E48" s="46">
        <f t="shared" si="138"/>
        <v>1.3194210703466847E-2</v>
      </c>
      <c r="F48" s="46">
        <f t="shared" si="138"/>
        <v>7.3575650861526856E-3</v>
      </c>
      <c r="G48" s="46">
        <f t="shared" si="138"/>
        <v>7.5945871306268989E-3</v>
      </c>
      <c r="H48" s="46">
        <f t="shared" si="138"/>
        <v>5.7046393852960009E-3</v>
      </c>
      <c r="I48" s="46">
        <f>+IFERROR(I46/I$22,"nm")</f>
        <v>7.9551027080041418E-3</v>
      </c>
      <c r="J48" s="48">
        <f>+I48</f>
        <v>7.9551027080041418E-3</v>
      </c>
      <c r="K48" s="48">
        <f t="shared" ref="K48:N48" si="139">+J48</f>
        <v>7.9551027080041418E-3</v>
      </c>
      <c r="L48" s="48">
        <f t="shared" si="139"/>
        <v>7.9551027080041418E-3</v>
      </c>
      <c r="M48" s="48">
        <f t="shared" si="139"/>
        <v>7.9551027080041418E-3</v>
      </c>
      <c r="N48" s="48">
        <f t="shared" si="139"/>
        <v>7.9551027080041418E-3</v>
      </c>
    </row>
    <row r="49" spans="1:14" x14ac:dyDescent="0.25">
      <c r="A49" s="9" t="s">
        <v>143</v>
      </c>
      <c r="B49" s="9">
        <f>+Historicals!B150</f>
        <v>632</v>
      </c>
      <c r="C49" s="9">
        <f>+Historicals!C150</f>
        <v>742</v>
      </c>
      <c r="D49" s="9">
        <f>+Historicals!D150</f>
        <v>819</v>
      </c>
      <c r="E49" s="9">
        <f>+Historicals!E150</f>
        <v>848</v>
      </c>
      <c r="F49" s="9">
        <f>+Historicals!F150</f>
        <v>814</v>
      </c>
      <c r="G49" s="9">
        <f>+Historicals!G150</f>
        <v>645</v>
      </c>
      <c r="H49" s="9">
        <f>+Historicals!H150</f>
        <v>617</v>
      </c>
      <c r="I49" s="9">
        <f>+Historicals!I150</f>
        <v>639</v>
      </c>
      <c r="J49" s="47">
        <f>I49*(1+J50)</f>
        <v>624.27589722675373</v>
      </c>
      <c r="K49" s="47">
        <f t="shared" ref="K49:N49" si="140">J49*(1+K50)</f>
        <v>609.89107333062339</v>
      </c>
      <c r="L49" s="47">
        <f t="shared" si="140"/>
        <v>595.8377105071404</v>
      </c>
      <c r="M49" s="47">
        <f t="shared" si="140"/>
        <v>582.10817109292611</v>
      </c>
      <c r="N49" s="47">
        <f t="shared" si="140"/>
        <v>568.69499341480605</v>
      </c>
    </row>
    <row r="50" spans="1:14" x14ac:dyDescent="0.25">
      <c r="A50" s="45" t="s">
        <v>129</v>
      </c>
      <c r="B50" s="46" t="str">
        <f t="shared" ref="B50" si="141">+IFERROR(B49/A49-1,"nm")</f>
        <v>nm</v>
      </c>
      <c r="C50" s="46">
        <f t="shared" ref="C50" si="142">+IFERROR(C49/B49-1,"nm")</f>
        <v>0.17405063291139244</v>
      </c>
      <c r="D50" s="46">
        <f t="shared" ref="D50" si="143">+IFERROR(D49/C49-1,"nm")</f>
        <v>0.10377358490566047</v>
      </c>
      <c r="E50" s="46">
        <f t="shared" ref="E50" si="144">+IFERROR(E49/D49-1,"nm")</f>
        <v>3.5409035409035505E-2</v>
      </c>
      <c r="F50" s="46">
        <f t="shared" ref="F50" si="145">+IFERROR(F49/E49-1,"nm")</f>
        <v>-4.0094339622641528E-2</v>
      </c>
      <c r="G50" s="46">
        <f t="shared" ref="G50" si="146">+IFERROR(G49/F49-1,"nm")</f>
        <v>-0.20761670761670759</v>
      </c>
      <c r="H50" s="46">
        <f t="shared" ref="H50" si="147">+IFERROR(H49/G49-1,"nm")</f>
        <v>-4.3410852713178349E-2</v>
      </c>
      <c r="I50" s="46">
        <f>+IFERROR(I49/H49-1,"nm")</f>
        <v>3.5656401944894611E-2</v>
      </c>
      <c r="J50" s="78">
        <f>J19</f>
        <v>-2.3042414355628038E-2</v>
      </c>
      <c r="K50" s="78">
        <f t="shared" ref="K50:N50" si="148">K19</f>
        <v>-2.3042414355628038E-2</v>
      </c>
      <c r="L50" s="78">
        <f t="shared" si="148"/>
        <v>-2.3042414355628038E-2</v>
      </c>
      <c r="M50" s="78">
        <f t="shared" si="148"/>
        <v>-2.3042414355628038E-2</v>
      </c>
      <c r="N50" s="78">
        <f t="shared" si="148"/>
        <v>-2.3042414355628038E-2</v>
      </c>
    </row>
    <row r="51" spans="1:14" x14ac:dyDescent="0.25">
      <c r="A51" s="45" t="s">
        <v>133</v>
      </c>
      <c r="B51" s="46">
        <f t="shared" ref="B51:H51" si="149">+IFERROR(B49/B$22,"nm")</f>
        <v>4.599708879184862E-2</v>
      </c>
      <c r="C51" s="46">
        <f t="shared" si="149"/>
        <v>5.0257382823083174E-2</v>
      </c>
      <c r="D51" s="46">
        <f t="shared" si="149"/>
        <v>5.3824921135646686E-2</v>
      </c>
      <c r="E51" s="46">
        <f t="shared" si="149"/>
        <v>5.7085156512958597E-2</v>
      </c>
      <c r="F51" s="46">
        <f t="shared" si="149"/>
        <v>5.1188529744686205E-2</v>
      </c>
      <c r="G51" s="46">
        <f t="shared" si="149"/>
        <v>4.4531897265948632E-2</v>
      </c>
      <c r="H51" s="46">
        <f t="shared" si="149"/>
        <v>3.5915943884975841E-2</v>
      </c>
      <c r="I51" s="46">
        <f>+IFERROR(I49/I$22,"nm")</f>
        <v>3.4817196098730456E-2</v>
      </c>
      <c r="J51" s="48">
        <f>+I51</f>
        <v>3.4817196098730456E-2</v>
      </c>
      <c r="K51" s="48">
        <f t="shared" ref="K51:N51" si="150">+J51</f>
        <v>3.4817196098730456E-2</v>
      </c>
      <c r="L51" s="48">
        <f t="shared" si="150"/>
        <v>3.4817196098730456E-2</v>
      </c>
      <c r="M51" s="48">
        <f t="shared" si="150"/>
        <v>3.4817196098730456E-2</v>
      </c>
      <c r="N51" s="48">
        <f t="shared" si="150"/>
        <v>3.4817196098730456E-2</v>
      </c>
    </row>
    <row r="52" spans="1:14" x14ac:dyDescent="0.25">
      <c r="A52" s="43" t="s">
        <v>101</v>
      </c>
      <c r="B52" s="43"/>
      <c r="C52" s="43"/>
      <c r="D52" s="43"/>
      <c r="E52" s="43"/>
      <c r="F52" s="43"/>
      <c r="G52" s="43"/>
      <c r="H52" s="43"/>
      <c r="I52" s="43"/>
      <c r="J52" s="39"/>
      <c r="K52" s="39"/>
      <c r="L52" s="39"/>
      <c r="M52" s="39"/>
      <c r="N52" s="39"/>
    </row>
    <row r="53" spans="1:14" s="1" customFormat="1" x14ac:dyDescent="0.25">
      <c r="A53" s="47" t="s">
        <v>136</v>
      </c>
      <c r="B53" s="53">
        <v>7126</v>
      </c>
      <c r="C53" s="53">
        <v>7315</v>
      </c>
      <c r="D53" s="47">
        <v>7970</v>
      </c>
      <c r="E53" s="47">
        <v>9242</v>
      </c>
      <c r="F53" s="47">
        <v>9812</v>
      </c>
      <c r="G53" s="47">
        <v>9347</v>
      </c>
      <c r="H53" s="47">
        <v>11456</v>
      </c>
      <c r="I53" s="47">
        <v>12479</v>
      </c>
      <c r="J53" s="47">
        <f>I53*(J54+1)</f>
        <v>13087.567695002021</v>
      </c>
      <c r="K53" s="47">
        <f t="shared" ref="K53:N53" si="151">J53*(K54+1)</f>
        <v>13725.813620583422</v>
      </c>
      <c r="L53" s="47">
        <f t="shared" si="151"/>
        <v>14395.185105246119</v>
      </c>
      <c r="M53" s="47">
        <f t="shared" si="151"/>
        <v>15097.200059860035</v>
      </c>
      <c r="N53" s="47">
        <f t="shared" si="151"/>
        <v>15833.45041977777</v>
      </c>
    </row>
    <row r="54" spans="1:14" s="65" customFormat="1" ht="12" x14ac:dyDescent="0.2">
      <c r="A54" s="69" t="s">
        <v>129</v>
      </c>
      <c r="B54" s="64" t="s">
        <v>154</v>
      </c>
      <c r="C54" s="64">
        <v>2.6522593320235766E-2</v>
      </c>
      <c r="D54" s="64">
        <v>8.9542036910458034E-2</v>
      </c>
      <c r="E54" s="64">
        <v>0.15959849435382689</v>
      </c>
      <c r="F54" s="64">
        <v>6.1674962129409261E-2</v>
      </c>
      <c r="G54" s="64">
        <v>-4.7390949857317621E-2</v>
      </c>
      <c r="H54" s="64">
        <v>0.22563389322777372</v>
      </c>
      <c r="I54" s="64">
        <v>8.9298184357541999E-2</v>
      </c>
      <c r="J54" s="80">
        <f>J23</f>
        <v>4.8767344739323759E-2</v>
      </c>
      <c r="K54" s="80">
        <f t="shared" ref="K54:N54" si="152">K23</f>
        <v>4.8767344739323759E-2</v>
      </c>
      <c r="L54" s="80">
        <f t="shared" si="152"/>
        <v>4.8767344739323759E-2</v>
      </c>
      <c r="M54" s="80">
        <f t="shared" si="152"/>
        <v>4.8767344739323759E-2</v>
      </c>
      <c r="N54" s="80">
        <f t="shared" si="152"/>
        <v>4.8767344739323759E-2</v>
      </c>
    </row>
    <row r="55" spans="1:14" s="1" customFormat="1" x14ac:dyDescent="0.25">
      <c r="A55" s="47" t="s">
        <v>113</v>
      </c>
      <c r="B55" s="53">
        <v>4703</v>
      </c>
      <c r="C55" s="47">
        <v>4867</v>
      </c>
      <c r="D55" s="47">
        <v>5192</v>
      </c>
      <c r="E55" s="47">
        <v>5875</v>
      </c>
      <c r="F55" s="47">
        <v>6293</v>
      </c>
      <c r="G55" s="47">
        <v>5892</v>
      </c>
      <c r="H55" s="47">
        <v>6970</v>
      </c>
      <c r="I55" s="47">
        <v>7388</v>
      </c>
      <c r="J55" s="47">
        <f>I55*(J56+1)</f>
        <v>7831.0680057388818</v>
      </c>
      <c r="K55" s="47">
        <f t="shared" ref="K55:N55" si="153">J55*(K56+1)</f>
        <v>8300.707378249479</v>
      </c>
      <c r="L55" s="47">
        <f t="shared" si="153"/>
        <v>8798.5116370885444</v>
      </c>
      <c r="M55" s="47">
        <f t="shared" si="153"/>
        <v>9326.1698672611437</v>
      </c>
      <c r="N55" s="47">
        <f t="shared" si="153"/>
        <v>9885.4724504053556</v>
      </c>
    </row>
    <row r="56" spans="1:14" s="67" customFormat="1" ht="12" x14ac:dyDescent="0.2">
      <c r="A56" s="70" t="s">
        <v>129</v>
      </c>
      <c r="B56" s="66" t="s">
        <v>154</v>
      </c>
      <c r="C56" s="66">
        <v>3.4871358707208255E-2</v>
      </c>
      <c r="D56" s="66">
        <v>6.6776248202177868E-2</v>
      </c>
      <c r="E56" s="66">
        <v>0.1315485362095532</v>
      </c>
      <c r="F56" s="66">
        <v>7.1148936170212673E-2</v>
      </c>
      <c r="G56" s="66">
        <v>-6.3721595423486432E-2</v>
      </c>
      <c r="H56" s="66">
        <v>0.18295994568907001</v>
      </c>
      <c r="I56" s="66">
        <v>5.9971305595408975E-2</v>
      </c>
      <c r="J56" s="75">
        <f>I56</f>
        <v>5.9971305595408975E-2</v>
      </c>
      <c r="K56" s="75">
        <f t="shared" ref="K56:N56" si="154">J56</f>
        <v>5.9971305595408975E-2</v>
      </c>
      <c r="L56" s="75">
        <f t="shared" si="154"/>
        <v>5.9971305595408975E-2</v>
      </c>
      <c r="M56" s="75">
        <f t="shared" si="154"/>
        <v>5.9971305595408975E-2</v>
      </c>
      <c r="N56" s="75">
        <f t="shared" si="154"/>
        <v>5.9971305595408975E-2</v>
      </c>
    </row>
    <row r="57" spans="1:14" s="67" customFormat="1" ht="12" x14ac:dyDescent="0.2">
      <c r="A57" s="70" t="s">
        <v>137</v>
      </c>
      <c r="B57" s="66">
        <v>0.23499999999999999</v>
      </c>
      <c r="C57" s="66">
        <v>0.185</v>
      </c>
      <c r="D57" s="66">
        <v>0.08</v>
      </c>
      <c r="E57" s="66">
        <v>0.06</v>
      </c>
      <c r="F57" s="66">
        <v>0.12</v>
      </c>
      <c r="G57" s="66">
        <v>-0.03</v>
      </c>
      <c r="H57" s="66">
        <v>0.13</v>
      </c>
      <c r="I57" s="66">
        <v>0.09</v>
      </c>
      <c r="J57" s="75">
        <f t="shared" ref="J57:N58" si="155">I57</f>
        <v>0.09</v>
      </c>
      <c r="K57" s="75">
        <f t="shared" si="155"/>
        <v>0.09</v>
      </c>
      <c r="L57" s="75">
        <f t="shared" si="155"/>
        <v>0.09</v>
      </c>
      <c r="M57" s="75">
        <f t="shared" si="155"/>
        <v>0.09</v>
      </c>
      <c r="N57" s="75">
        <f t="shared" si="155"/>
        <v>0.09</v>
      </c>
    </row>
    <row r="58" spans="1:14" s="67" customFormat="1" ht="12" x14ac:dyDescent="0.2">
      <c r="A58" s="70" t="s">
        <v>138</v>
      </c>
      <c r="B58" s="66" t="s">
        <v>154</v>
      </c>
      <c r="C58" s="66">
        <v>0.18849383084977436</v>
      </c>
      <c r="D58" s="66">
        <v>0.83470310252722335</v>
      </c>
      <c r="E58" s="66">
        <v>2.1924756034925537</v>
      </c>
      <c r="F58" s="66">
        <v>0.59290780141843902</v>
      </c>
      <c r="G58" s="66">
        <v>2.1240531807828811</v>
      </c>
      <c r="H58" s="66">
        <v>1.4073841976082311</v>
      </c>
      <c r="I58" s="66">
        <v>0.66634783994898861</v>
      </c>
      <c r="J58" s="75">
        <f t="shared" si="155"/>
        <v>0.66634783994898861</v>
      </c>
      <c r="K58" s="75">
        <f t="shared" si="155"/>
        <v>0.66634783994898861</v>
      </c>
      <c r="L58" s="75">
        <f t="shared" si="155"/>
        <v>0.66634783994898861</v>
      </c>
      <c r="M58" s="75">
        <f t="shared" si="155"/>
        <v>0.66634783994898861</v>
      </c>
      <c r="N58" s="75">
        <f t="shared" si="155"/>
        <v>0.66634783994898861</v>
      </c>
    </row>
    <row r="59" spans="1:14" s="1" customFormat="1" x14ac:dyDescent="0.25">
      <c r="A59" s="47" t="s">
        <v>114</v>
      </c>
      <c r="B59" s="47">
        <v>2050</v>
      </c>
      <c r="C59" s="47">
        <v>2091</v>
      </c>
      <c r="D59" s="47">
        <v>2395</v>
      </c>
      <c r="E59" s="47">
        <v>2940</v>
      </c>
      <c r="F59" s="47">
        <v>3087</v>
      </c>
      <c r="G59" s="47">
        <v>3053</v>
      </c>
      <c r="H59" s="47">
        <v>3996</v>
      </c>
      <c r="I59" s="47">
        <v>4527</v>
      </c>
      <c r="J59" s="47">
        <f>I59*(J60+1)</f>
        <v>5128.5608108108108</v>
      </c>
      <c r="K59" s="47">
        <f t="shared" ref="K59:N59" si="156">J59*(K60+1)</f>
        <v>5810.0587563915269</v>
      </c>
      <c r="L59" s="47">
        <f t="shared" si="156"/>
        <v>6582.1161136597711</v>
      </c>
      <c r="M59" s="47">
        <f t="shared" si="156"/>
        <v>7456.7666783127597</v>
      </c>
      <c r="N59" s="47">
        <f t="shared" si="156"/>
        <v>8447.6433315119793</v>
      </c>
    </row>
    <row r="60" spans="1:14" s="67" customFormat="1" ht="12" x14ac:dyDescent="0.2">
      <c r="A60" s="70" t="s">
        <v>129</v>
      </c>
      <c r="B60" s="66" t="s">
        <v>154</v>
      </c>
      <c r="C60" s="66">
        <v>2.0000000000000018E-2</v>
      </c>
      <c r="D60" s="66">
        <v>0.14538498326159721</v>
      </c>
      <c r="E60" s="66">
        <v>0.22755741127348639</v>
      </c>
      <c r="F60" s="66">
        <v>5.0000000000000044E-2</v>
      </c>
      <c r="G60" s="66">
        <v>-1.1013929381276322E-2</v>
      </c>
      <c r="H60" s="66">
        <v>0.30887651490337364</v>
      </c>
      <c r="I60" s="66">
        <v>0.13288288288288297</v>
      </c>
      <c r="J60" s="75">
        <f>I60</f>
        <v>0.13288288288288297</v>
      </c>
      <c r="K60" s="75">
        <f t="shared" ref="K60:N60" si="157">J60</f>
        <v>0.13288288288288297</v>
      </c>
      <c r="L60" s="75">
        <f t="shared" si="157"/>
        <v>0.13288288288288297</v>
      </c>
      <c r="M60" s="75">
        <f t="shared" si="157"/>
        <v>0.13288288288288297</v>
      </c>
      <c r="N60" s="75">
        <f t="shared" si="157"/>
        <v>0.13288288288288297</v>
      </c>
    </row>
    <row r="61" spans="1:14" s="67" customFormat="1" ht="12" x14ac:dyDescent="0.2">
      <c r="A61" s="70" t="s">
        <v>137</v>
      </c>
      <c r="B61" s="66">
        <v>9.5000000000000001E-2</v>
      </c>
      <c r="C61" s="66">
        <v>0.125</v>
      </c>
      <c r="D61" s="66">
        <v>0.17</v>
      </c>
      <c r="E61" s="66">
        <v>0.16</v>
      </c>
      <c r="F61" s="66">
        <v>0.09</v>
      </c>
      <c r="G61" s="66">
        <v>0.02</v>
      </c>
      <c r="H61" s="66">
        <v>0.25</v>
      </c>
      <c r="I61" s="66">
        <v>0.16</v>
      </c>
      <c r="J61" s="75">
        <f t="shared" ref="J61:J62" si="158">I61</f>
        <v>0.16</v>
      </c>
      <c r="K61" s="75">
        <f t="shared" ref="K61:K62" si="159">J61</f>
        <v>0.16</v>
      </c>
      <c r="L61" s="75">
        <f t="shared" ref="L61:L62" si="160">K61</f>
        <v>0.16</v>
      </c>
      <c r="M61" s="75">
        <f t="shared" ref="M61:M62" si="161">L61</f>
        <v>0.16</v>
      </c>
      <c r="N61" s="75">
        <f t="shared" ref="N61:N62" si="162">M61</f>
        <v>0.16</v>
      </c>
    </row>
    <row r="62" spans="1:14" s="67" customFormat="1" ht="12" x14ac:dyDescent="0.2">
      <c r="A62" s="70" t="s">
        <v>138</v>
      </c>
      <c r="B62" s="66" t="s">
        <v>154</v>
      </c>
      <c r="C62" s="66">
        <v>0.16000000000000014</v>
      </c>
      <c r="D62" s="66">
        <v>0.85520578389174828</v>
      </c>
      <c r="E62" s="66">
        <v>1.4222338204592899</v>
      </c>
      <c r="F62" s="66">
        <v>0.55555555555555602</v>
      </c>
      <c r="G62" s="66">
        <v>-0.55069646906381609</v>
      </c>
      <c r="H62" s="66">
        <v>1.2355060596134946</v>
      </c>
      <c r="I62" s="66">
        <v>0.8305180180180185</v>
      </c>
      <c r="J62" s="75">
        <f t="shared" si="158"/>
        <v>0.8305180180180185</v>
      </c>
      <c r="K62" s="75">
        <f t="shared" si="159"/>
        <v>0.8305180180180185</v>
      </c>
      <c r="L62" s="75">
        <f t="shared" si="160"/>
        <v>0.8305180180180185</v>
      </c>
      <c r="M62" s="75">
        <f t="shared" si="161"/>
        <v>0.8305180180180185</v>
      </c>
      <c r="N62" s="75">
        <f t="shared" si="162"/>
        <v>0.8305180180180185</v>
      </c>
    </row>
    <row r="63" spans="1:14" s="1" customFormat="1" x14ac:dyDescent="0.25">
      <c r="A63" s="47" t="s">
        <v>115</v>
      </c>
      <c r="B63" s="1">
        <v>373</v>
      </c>
      <c r="C63" s="1">
        <v>357</v>
      </c>
      <c r="D63" s="1">
        <v>383</v>
      </c>
      <c r="E63" s="1">
        <v>427</v>
      </c>
      <c r="F63" s="1">
        <v>432</v>
      </c>
      <c r="G63" s="1">
        <v>402</v>
      </c>
      <c r="H63" s="1">
        <v>490</v>
      </c>
      <c r="I63" s="1">
        <v>564</v>
      </c>
      <c r="J63" s="72">
        <f>I63*(J64+1)</f>
        <v>649.17551020408166</v>
      </c>
      <c r="K63" s="72">
        <f t="shared" ref="K63:N63" si="163">J63*(K64+1)</f>
        <v>747.21426072469808</v>
      </c>
      <c r="L63" s="72">
        <f>K63*(L64+1)</f>
        <v>860.05886336475453</v>
      </c>
      <c r="M63" s="72">
        <f t="shared" si="163"/>
        <v>989.94530395453387</v>
      </c>
      <c r="N63" s="72">
        <f t="shared" si="163"/>
        <v>1139.4472478170553</v>
      </c>
    </row>
    <row r="64" spans="1:14" x14ac:dyDescent="0.25">
      <c r="A64" s="70" t="s">
        <v>129</v>
      </c>
      <c r="B64" s="55" t="s">
        <v>154</v>
      </c>
      <c r="C64" s="55">
        <v>-4.2895442359249358E-2</v>
      </c>
      <c r="D64" s="55">
        <v>7.2829131652661028E-2</v>
      </c>
      <c r="E64" s="55">
        <v>0.11488250652741505</v>
      </c>
      <c r="F64" s="55">
        <v>1.1709601873536313E-2</v>
      </c>
      <c r="G64" s="55">
        <v>-6.944444444444442E-2</v>
      </c>
      <c r="H64" s="55">
        <v>0.21890547263681581</v>
      </c>
      <c r="I64" s="55">
        <v>0.15102040816326534</v>
      </c>
      <c r="J64" s="55">
        <v>0.15102040816326534</v>
      </c>
      <c r="K64" s="55">
        <v>0.15102040816326534</v>
      </c>
      <c r="L64" s="55">
        <v>0.15102040816326534</v>
      </c>
      <c r="M64" s="55">
        <v>0.15102040816326534</v>
      </c>
      <c r="N64" s="55">
        <v>0.15102040816326534</v>
      </c>
    </row>
    <row r="65" spans="1:14" x14ac:dyDescent="0.25">
      <c r="A65" s="70" t="s">
        <v>137</v>
      </c>
      <c r="B65" s="55">
        <v>0.14500000000000002</v>
      </c>
      <c r="C65" s="55">
        <v>7.5000000000000011E-2</v>
      </c>
      <c r="D65" s="55">
        <v>7.0000000000000007E-2</v>
      </c>
      <c r="E65" s="55">
        <v>0.06</v>
      </c>
      <c r="F65" s="55">
        <v>0.05</v>
      </c>
      <c r="G65" s="55">
        <v>-0.03</v>
      </c>
      <c r="H65" s="55">
        <v>0.19</v>
      </c>
      <c r="I65" s="55">
        <v>0.17</v>
      </c>
      <c r="J65" s="74">
        <f>I65</f>
        <v>0.17</v>
      </c>
      <c r="K65" s="74">
        <f t="shared" ref="K65:N65" si="164">J65</f>
        <v>0.17</v>
      </c>
      <c r="L65" s="74">
        <f t="shared" si="164"/>
        <v>0.17</v>
      </c>
      <c r="M65" s="74">
        <f t="shared" si="164"/>
        <v>0.17</v>
      </c>
      <c r="N65" s="74">
        <f t="shared" si="164"/>
        <v>0.17</v>
      </c>
    </row>
    <row r="66" spans="1:14" x14ac:dyDescent="0.25">
      <c r="A66" s="70" t="s">
        <v>138</v>
      </c>
      <c r="B66" s="55" t="s">
        <v>154</v>
      </c>
      <c r="C66" s="55">
        <v>-0.57193923145665804</v>
      </c>
      <c r="D66" s="55">
        <v>1.0404161664665861</v>
      </c>
      <c r="E66" s="55">
        <v>1.9147084421235843</v>
      </c>
      <c r="F66" s="55">
        <v>0.23419203747072626</v>
      </c>
      <c r="G66" s="55">
        <v>2.314814814814814</v>
      </c>
      <c r="H66" s="55">
        <v>1.152134066509557</v>
      </c>
      <c r="I66" s="55">
        <v>0.88835534213685485</v>
      </c>
      <c r="J66" s="55">
        <v>0.88835534213685485</v>
      </c>
      <c r="K66" s="55">
        <v>0.88835534213685485</v>
      </c>
      <c r="L66" s="55">
        <v>0.88835534213685485</v>
      </c>
      <c r="M66" s="55">
        <v>0.88835534213685485</v>
      </c>
      <c r="N66" s="55">
        <v>0.88835534213685485</v>
      </c>
    </row>
    <row r="67" spans="1:14" s="1" customFormat="1" x14ac:dyDescent="0.25">
      <c r="A67" s="47" t="s">
        <v>130</v>
      </c>
      <c r="B67" s="53">
        <v>1611</v>
      </c>
      <c r="C67" s="53">
        <v>1807</v>
      </c>
      <c r="D67" s="1">
        <v>1613</v>
      </c>
      <c r="E67" s="1">
        <v>1703</v>
      </c>
      <c r="F67" s="1">
        <v>2106</v>
      </c>
      <c r="G67" s="1">
        <v>1673</v>
      </c>
      <c r="H67" s="1">
        <v>2571</v>
      </c>
      <c r="I67" s="1">
        <v>3427</v>
      </c>
      <c r="J67" s="72">
        <f>I67*(J68+1)</f>
        <v>3384.9838267901396</v>
      </c>
      <c r="K67" s="72">
        <f t="shared" ref="K67:N67" si="165">J67*(K68+1)</f>
        <v>3343.482786002573</v>
      </c>
      <c r="L67" s="72">
        <f t="shared" si="165"/>
        <v>3302.4905619404572</v>
      </c>
      <c r="M67" s="72">
        <f t="shared" si="165"/>
        <v>3262.000916339518</v>
      </c>
      <c r="N67" s="72">
        <f t="shared" si="165"/>
        <v>3222.0076874186998</v>
      </c>
    </row>
    <row r="68" spans="1:14" x14ac:dyDescent="0.25">
      <c r="A68" s="68" t="s">
        <v>129</v>
      </c>
      <c r="B68" s="55" t="s">
        <v>154</v>
      </c>
      <c r="C68" s="55">
        <v>0.12166356300434522</v>
      </c>
      <c r="D68" s="55">
        <v>-0.10736026563364698</v>
      </c>
      <c r="E68" s="55">
        <v>5.5796652200867936E-2</v>
      </c>
      <c r="F68" s="55">
        <v>0.23664122137404586</v>
      </c>
      <c r="G68" s="55">
        <v>-0.20560303893637222</v>
      </c>
      <c r="H68" s="55">
        <v>0.53676031081888831</v>
      </c>
      <c r="I68" s="55">
        <f>+IFERROR(I67/H67-1,"nm")</f>
        <v>0.33294437961882539</v>
      </c>
      <c r="J68" s="55">
        <f>J37</f>
        <v>-1.2260336507108338E-2</v>
      </c>
      <c r="K68" s="55">
        <f t="shared" ref="K68:N68" si="166">K37</f>
        <v>-1.2260336507108338E-2</v>
      </c>
      <c r="L68" s="55">
        <f t="shared" si="166"/>
        <v>-1.2260336507108338E-2</v>
      </c>
      <c r="M68" s="55">
        <f t="shared" si="166"/>
        <v>-1.2260336507108338E-2</v>
      </c>
      <c r="N68" s="55">
        <f t="shared" si="166"/>
        <v>-1.2260336507108338E-2</v>
      </c>
    </row>
    <row r="69" spans="1:14" x14ac:dyDescent="0.25">
      <c r="A69" s="68" t="s">
        <v>131</v>
      </c>
      <c r="B69" s="55">
        <v>0.22607353353915241</v>
      </c>
      <c r="C69" s="55">
        <v>0.24702665755297334</v>
      </c>
      <c r="D69" s="55">
        <v>0.20238393977415309</v>
      </c>
      <c r="E69" s="55">
        <v>0.18426747457260334</v>
      </c>
      <c r="F69" s="55">
        <v>0.21463514064410924</v>
      </c>
      <c r="G69" s="55">
        <v>0.17898791055953783</v>
      </c>
      <c r="H69" s="55">
        <v>0.22442388268156424</v>
      </c>
      <c r="I69" s="55">
        <v>0.27462136389133746</v>
      </c>
      <c r="J69" s="76">
        <f>I69</f>
        <v>0.27462136389133746</v>
      </c>
      <c r="K69" s="76">
        <f>J69</f>
        <v>0.27462136389133746</v>
      </c>
      <c r="L69" s="76">
        <f t="shared" ref="L69:N69" si="167">K69</f>
        <v>0.27462136389133746</v>
      </c>
      <c r="M69" s="76">
        <f t="shared" si="167"/>
        <v>0.27462136389133746</v>
      </c>
      <c r="N69" s="76">
        <f t="shared" si="167"/>
        <v>0.27462136389133746</v>
      </c>
    </row>
    <row r="70" spans="1:14" s="1" customFormat="1" x14ac:dyDescent="0.25">
      <c r="A70" s="47" t="s">
        <v>132</v>
      </c>
      <c r="B70" s="1">
        <v>87</v>
      </c>
      <c r="C70" s="1">
        <v>84</v>
      </c>
      <c r="D70" s="1">
        <v>106</v>
      </c>
      <c r="E70" s="1">
        <v>116</v>
      </c>
      <c r="F70" s="1">
        <v>111</v>
      </c>
      <c r="G70" s="1">
        <v>132</v>
      </c>
      <c r="H70" s="1">
        <v>136</v>
      </c>
      <c r="I70" s="1">
        <v>134</v>
      </c>
      <c r="J70" s="72">
        <f>I70*(J71+1)</f>
        <v>129.13709677419357</v>
      </c>
      <c r="K70" s="72">
        <f t="shared" ref="K70:N70" si="168">J70*(K71+1)</f>
        <v>124.45066987513009</v>
      </c>
      <c r="L70" s="72">
        <f t="shared" si="168"/>
        <v>119.93431491998425</v>
      </c>
      <c r="M70" s="72">
        <f t="shared" si="168"/>
        <v>115.58185994304934</v>
      </c>
      <c r="N70" s="72">
        <f t="shared" si="168"/>
        <v>111.38735696124513</v>
      </c>
    </row>
    <row r="71" spans="1:14" x14ac:dyDescent="0.25">
      <c r="A71" s="68" t="s">
        <v>129</v>
      </c>
      <c r="B71" s="55" t="s">
        <v>154</v>
      </c>
      <c r="C71" s="55">
        <v>-3.4482758620689613E-2</v>
      </c>
      <c r="D71" s="55">
        <v>0.26190476190476186</v>
      </c>
      <c r="E71" s="55">
        <v>9.4339622641509413E-2</v>
      </c>
      <c r="F71" s="55">
        <v>-4.31034482758621E-2</v>
      </c>
      <c r="G71" s="55">
        <v>0.18918918918918926</v>
      </c>
      <c r="H71" s="55">
        <v>3.0303030303030276E-2</v>
      </c>
      <c r="I71" s="55">
        <f>+IFERROR(I70/H70-1,"nm")</f>
        <v>-1.4705882352941124E-2</v>
      </c>
      <c r="J71" s="76">
        <f>J40</f>
        <v>-3.6290322580645129E-2</v>
      </c>
      <c r="K71" s="76">
        <f>J71</f>
        <v>-3.6290322580645129E-2</v>
      </c>
      <c r="L71" s="76">
        <f>K71</f>
        <v>-3.6290322580645129E-2</v>
      </c>
      <c r="M71" s="76">
        <f t="shared" ref="K71:N71" si="169">L71</f>
        <v>-3.6290322580645129E-2</v>
      </c>
      <c r="N71" s="76">
        <f t="shared" si="169"/>
        <v>-3.6290322580645129E-2</v>
      </c>
    </row>
    <row r="72" spans="1:14" x14ac:dyDescent="0.25">
      <c r="A72" s="68" t="s">
        <v>133</v>
      </c>
      <c r="B72" s="55">
        <v>1.2208812798203761E-2</v>
      </c>
      <c r="C72" s="55">
        <v>1.1483253588516746E-2</v>
      </c>
      <c r="D72" s="55">
        <v>1.3299874529485571E-2</v>
      </c>
      <c r="E72" s="55">
        <v>1.2551395801774508E-2</v>
      </c>
      <c r="F72" s="55">
        <v>1.1312678353037097E-2</v>
      </c>
      <c r="G72" s="55">
        <v>1.4122178239007167E-2</v>
      </c>
      <c r="H72" s="55">
        <v>1.1871508379888268E-2</v>
      </c>
      <c r="I72" s="55">
        <v>1.0738039907043834E-2</v>
      </c>
      <c r="J72" s="76">
        <f>I72</f>
        <v>1.0738039907043834E-2</v>
      </c>
      <c r="K72" s="76">
        <f t="shared" ref="K72:N72" si="170">J72</f>
        <v>1.0738039907043834E-2</v>
      </c>
      <c r="L72" s="76">
        <f t="shared" si="170"/>
        <v>1.0738039907043834E-2</v>
      </c>
      <c r="M72" s="76">
        <f t="shared" si="170"/>
        <v>1.0738039907043834E-2</v>
      </c>
      <c r="N72" s="76">
        <f t="shared" si="170"/>
        <v>1.0738039907043834E-2</v>
      </c>
    </row>
    <row r="73" spans="1:14" x14ac:dyDescent="0.25">
      <c r="A73" s="68" t="str">
        <f>A42</f>
        <v>As a % of PPE</v>
      </c>
      <c r="B73" s="55">
        <f>+IFERROR(B70/B80,"nm")</f>
        <v>0.1746987951807229</v>
      </c>
      <c r="C73" s="55">
        <f t="shared" ref="C73:N73" si="171">+IFERROR(C70/C80,"nm")</f>
        <v>0.13145539906103287</v>
      </c>
      <c r="D73" s="55">
        <f t="shared" si="171"/>
        <v>0.14950634696755993</v>
      </c>
      <c r="E73" s="55">
        <f t="shared" si="171"/>
        <v>0.13663133097762073</v>
      </c>
      <c r="F73" s="55">
        <f t="shared" si="171"/>
        <v>0.11948331539289558</v>
      </c>
      <c r="G73" s="55">
        <f t="shared" si="171"/>
        <v>0.14915254237288136</v>
      </c>
      <c r="H73" s="55">
        <f t="shared" si="171"/>
        <v>0.1384928716904277</v>
      </c>
      <c r="I73" s="55">
        <f t="shared" si="171"/>
        <v>0.14565217391304347</v>
      </c>
      <c r="J73" s="76">
        <f t="shared" si="171"/>
        <v>0.1436770762617964</v>
      </c>
      <c r="K73" s="76">
        <f t="shared" si="171"/>
        <v>0.14172876166930606</v>
      </c>
      <c r="L73" s="76">
        <f t="shared" si="171"/>
        <v>0.13980686694733421</v>
      </c>
      <c r="M73" s="76">
        <f t="shared" si="171"/>
        <v>0.13791103383261016</v>
      </c>
      <c r="N73" s="76">
        <f t="shared" si="171"/>
        <v>0.13604090892004644</v>
      </c>
    </row>
    <row r="74" spans="1:14" s="1" customFormat="1" x14ac:dyDescent="0.25">
      <c r="A74" s="47" t="s">
        <v>134</v>
      </c>
      <c r="B74" s="53">
        <v>1524</v>
      </c>
      <c r="C74" s="53">
        <v>1723</v>
      </c>
      <c r="D74" s="1">
        <v>1507</v>
      </c>
      <c r="E74" s="1">
        <v>1587</v>
      </c>
      <c r="F74" s="1">
        <v>1995</v>
      </c>
      <c r="G74" s="1">
        <v>1541</v>
      </c>
      <c r="H74" s="1">
        <v>2435</v>
      </c>
      <c r="I74" s="1">
        <v>3293</v>
      </c>
      <c r="J74" s="72">
        <f>I74*(J75+1)</f>
        <v>3261.1307236747075</v>
      </c>
      <c r="K74" s="72">
        <f t="shared" ref="K74:N74" si="172">J74*(K75+1)</f>
        <v>3229.5698745505983</v>
      </c>
      <c r="L74" s="72">
        <f t="shared" si="172"/>
        <v>3198.3144677045934</v>
      </c>
      <c r="M74" s="72">
        <f t="shared" si="172"/>
        <v>3167.3615471013568</v>
      </c>
      <c r="N74" s="72">
        <f t="shared" si="172"/>
        <v>3136.7081853137224</v>
      </c>
    </row>
    <row r="75" spans="1:14" x14ac:dyDescent="0.25">
      <c r="A75" s="68" t="s">
        <v>129</v>
      </c>
      <c r="B75" s="55" t="s">
        <v>154</v>
      </c>
      <c r="C75" s="55">
        <v>0.13057742782152237</v>
      </c>
      <c r="D75" s="55">
        <v>-0.12536273940800924</v>
      </c>
      <c r="E75" s="55">
        <v>5.3085600530855981E-2</v>
      </c>
      <c r="F75" s="55">
        <v>0.25708884688090738</v>
      </c>
      <c r="G75" s="55">
        <v>-0.22756892230576442</v>
      </c>
      <c r="H75" s="55">
        <v>0.58014276443867629</v>
      </c>
      <c r="I75" s="55">
        <v>0.3523613963039014</v>
      </c>
      <c r="J75" s="55">
        <f>J44</f>
        <v>-9.67788530983682E-3</v>
      </c>
      <c r="K75" s="55">
        <f t="shared" ref="K75:N75" si="173">J75</f>
        <v>-9.67788530983682E-3</v>
      </c>
      <c r="L75" s="55">
        <f t="shared" si="173"/>
        <v>-9.67788530983682E-3</v>
      </c>
      <c r="M75" s="55">
        <f t="shared" si="173"/>
        <v>-9.67788530983682E-3</v>
      </c>
      <c r="N75" s="55">
        <f t="shared" si="173"/>
        <v>-9.67788530983682E-3</v>
      </c>
    </row>
    <row r="76" spans="1:14" x14ac:dyDescent="0.25">
      <c r="A76" s="68" t="s">
        <v>131</v>
      </c>
      <c r="B76" s="55">
        <v>0.21386472074094864</v>
      </c>
      <c r="C76" s="55">
        <v>0.23554340396445658</v>
      </c>
      <c r="D76" s="55">
        <v>0.1890840652446675</v>
      </c>
      <c r="E76" s="55">
        <v>0.17171607877082881</v>
      </c>
      <c r="F76" s="55">
        <v>0.20332246229107215</v>
      </c>
      <c r="G76" s="55">
        <v>0.16486573232053064</v>
      </c>
      <c r="H76" s="55">
        <v>0.21255237430167598</v>
      </c>
      <c r="I76" s="55">
        <v>0.26388332398429359</v>
      </c>
      <c r="J76" s="76">
        <v>0.26388332398429359</v>
      </c>
      <c r="K76" s="76">
        <v>0.26388332398429359</v>
      </c>
      <c r="L76" s="76">
        <v>0.26388332398429359</v>
      </c>
      <c r="M76" s="76">
        <v>0.26388332398429359</v>
      </c>
      <c r="N76" s="76">
        <v>0.26388332398429359</v>
      </c>
    </row>
    <row r="77" spans="1:14" s="1" customFormat="1" x14ac:dyDescent="0.25">
      <c r="A77" s="47" t="s">
        <v>135</v>
      </c>
      <c r="B77" s="1">
        <v>236</v>
      </c>
      <c r="C77" s="1">
        <v>232</v>
      </c>
      <c r="D77" s="1">
        <v>173</v>
      </c>
      <c r="E77" s="1">
        <v>240</v>
      </c>
      <c r="F77" s="1">
        <v>233</v>
      </c>
      <c r="G77" s="1">
        <v>139</v>
      </c>
      <c r="H77" s="1">
        <v>153</v>
      </c>
      <c r="I77" s="1">
        <v>197</v>
      </c>
      <c r="J77" s="72">
        <f>I77*(J78+1)</f>
        <v>214.85755395683455</v>
      </c>
      <c r="K77" s="72">
        <f t="shared" ref="K77:N77" si="174">J77*(K78+1)</f>
        <v>234.33385021479222</v>
      </c>
      <c r="L77" s="72">
        <f t="shared" si="174"/>
        <v>255.57562368750001</v>
      </c>
      <c r="M77" s="72">
        <f t="shared" si="174"/>
        <v>278.74291043902883</v>
      </c>
      <c r="N77" s="72">
        <f t="shared" si="174"/>
        <v>304.01025339968902</v>
      </c>
    </row>
    <row r="78" spans="1:14" x14ac:dyDescent="0.25">
      <c r="A78" s="68" t="s">
        <v>129</v>
      </c>
      <c r="B78" s="55" t="s">
        <v>154</v>
      </c>
      <c r="C78" s="55">
        <v>-1.6949152542372836E-2</v>
      </c>
      <c r="D78" s="55">
        <v>-0.25431034482758619</v>
      </c>
      <c r="E78" s="55">
        <v>0.38728323699421963</v>
      </c>
      <c r="F78" s="55">
        <v>-2.9166666666666674E-2</v>
      </c>
      <c r="G78" s="55">
        <v>-0.40343347639484983</v>
      </c>
      <c r="H78" s="55">
        <v>0.10071942446043169</v>
      </c>
      <c r="I78" s="55">
        <v>0.28758169934640532</v>
      </c>
      <c r="J78" s="54">
        <f>J47</f>
        <v>9.0647482014388547E-2</v>
      </c>
      <c r="K78" s="54">
        <f t="shared" ref="K78:N78" si="175">J78</f>
        <v>9.0647482014388547E-2</v>
      </c>
      <c r="L78" s="54">
        <f t="shared" si="175"/>
        <v>9.0647482014388547E-2</v>
      </c>
      <c r="M78" s="54">
        <f t="shared" si="175"/>
        <v>9.0647482014388547E-2</v>
      </c>
      <c r="N78" s="54">
        <f t="shared" si="175"/>
        <v>9.0647482014388547E-2</v>
      </c>
    </row>
    <row r="79" spans="1:14" x14ac:dyDescent="0.25">
      <c r="A79" s="68" t="s">
        <v>133</v>
      </c>
      <c r="B79" s="55">
        <v>3.3118158854897557E-2</v>
      </c>
      <c r="C79" s="55">
        <v>3.171565276828435E-2</v>
      </c>
      <c r="D79" s="55">
        <v>2.1706398996235884E-2</v>
      </c>
      <c r="E79" s="55">
        <v>2.5968405107119671E-2</v>
      </c>
      <c r="F79" s="55">
        <v>2.3746432939258051E-2</v>
      </c>
      <c r="G79" s="55">
        <v>1.4871081630469669E-2</v>
      </c>
      <c r="H79" s="55">
        <v>1.3355446927374302E-2</v>
      </c>
      <c r="I79" s="55">
        <v>1.5786521355877874E-2</v>
      </c>
      <c r="J79" s="55">
        <v>1.5786521355877874E-2</v>
      </c>
      <c r="K79" s="55">
        <v>1.5786521355877874E-2</v>
      </c>
      <c r="L79" s="55">
        <v>1.5786521355877874E-2</v>
      </c>
      <c r="M79" s="55">
        <v>1.5786521355877874E-2</v>
      </c>
      <c r="N79" s="55">
        <v>1.5786521355877874E-2</v>
      </c>
    </row>
    <row r="80" spans="1:14" s="72" customFormat="1" x14ac:dyDescent="0.25">
      <c r="A80" s="71" t="str">
        <f>[2]Historicals!$A$169</f>
        <v>PROPERTY, PLANT AND EQUIPMENT, NET</v>
      </c>
      <c r="B80" s="72">
        <f>[2]Historicals!$B$173</f>
        <v>498</v>
      </c>
      <c r="C80" s="72">
        <f>[2]Historicals!$C$173</f>
        <v>639</v>
      </c>
      <c r="D80" s="72">
        <f>[2]Historicals!$D$173</f>
        <v>709</v>
      </c>
      <c r="E80" s="72">
        <f>[2]Historicals!$E$173</f>
        <v>849</v>
      </c>
      <c r="F80" s="72">
        <f>[2]Historicals!$F$173</f>
        <v>929</v>
      </c>
      <c r="G80" s="72">
        <f>[2]Historicals!$G$173</f>
        <v>885</v>
      </c>
      <c r="H80" s="72">
        <f>[2]Historicals!$H$173</f>
        <v>982</v>
      </c>
      <c r="I80" s="72">
        <f>[2]Historicals!$I$173</f>
        <v>920</v>
      </c>
      <c r="J80" s="72">
        <f>I80*(J81+1)</f>
        <v>898.80097879282221</v>
      </c>
      <c r="K80" s="72">
        <f t="shared" ref="K80:N80" si="176">J80*(K81+1)</f>
        <v>878.09043421623392</v>
      </c>
      <c r="L80" s="72">
        <f t="shared" si="176"/>
        <v>857.85711058931008</v>
      </c>
      <c r="M80" s="72">
        <f t="shared" si="176"/>
        <v>838.09001158918943</v>
      </c>
      <c r="N80" s="72">
        <f t="shared" si="176"/>
        <v>818.77839427483821</v>
      </c>
    </row>
    <row r="81" spans="1:14" x14ac:dyDescent="0.25">
      <c r="A81" s="68" t="str">
        <f>A78</f>
        <v>Growth %</v>
      </c>
      <c r="B81" s="55" t="str">
        <f>+IFERROR(B80/A80-1,"nm")</f>
        <v>nm</v>
      </c>
      <c r="C81" s="55">
        <f t="shared" ref="C81:I81" si="177">+IFERROR(C80/B80-1,"nm")</f>
        <v>0.2831325301204819</v>
      </c>
      <c r="D81" s="55">
        <f t="shared" si="177"/>
        <v>0.10954616588419408</v>
      </c>
      <c r="E81" s="55">
        <f t="shared" si="177"/>
        <v>0.19746121297602248</v>
      </c>
      <c r="F81" s="55">
        <f t="shared" si="177"/>
        <v>9.4228504122497059E-2</v>
      </c>
      <c r="G81" s="55">
        <f t="shared" si="177"/>
        <v>-4.7362755651237931E-2</v>
      </c>
      <c r="H81" s="55">
        <f t="shared" si="177"/>
        <v>0.1096045197740112</v>
      </c>
      <c r="I81" s="55">
        <f t="shared" si="177"/>
        <v>-6.313645621181263E-2</v>
      </c>
      <c r="J81" s="55">
        <f>J50</f>
        <v>-2.3042414355628038E-2</v>
      </c>
      <c r="K81" s="55">
        <f t="shared" ref="K81:N81" si="178">K50</f>
        <v>-2.3042414355628038E-2</v>
      </c>
      <c r="L81" s="55">
        <f t="shared" si="178"/>
        <v>-2.3042414355628038E-2</v>
      </c>
      <c r="M81" s="55">
        <f t="shared" si="178"/>
        <v>-2.3042414355628038E-2</v>
      </c>
      <c r="N81" s="55">
        <f t="shared" si="178"/>
        <v>-2.3042414355628038E-2</v>
      </c>
    </row>
    <row r="82" spans="1:14" x14ac:dyDescent="0.25">
      <c r="A82" s="68" t="str">
        <f>A79</f>
        <v>As a  % of revenue</v>
      </c>
      <c r="B82" s="55">
        <f>+IFERROR(B80/B53,"nm")</f>
        <v>6.9884928431097393E-2</v>
      </c>
      <c r="C82" s="55">
        <f t="shared" ref="C82:N82" si="179">+IFERROR(C80/C53,"nm")</f>
        <v>8.7354750512645254E-2</v>
      </c>
      <c r="D82" s="55">
        <f t="shared" si="179"/>
        <v>8.8958594730238399E-2</v>
      </c>
      <c r="E82" s="55">
        <f t="shared" si="179"/>
        <v>9.1863233066435832E-2</v>
      </c>
      <c r="F82" s="55">
        <f t="shared" si="179"/>
        <v>9.4679983693436609E-2</v>
      </c>
      <c r="G82" s="55">
        <f t="shared" si="179"/>
        <v>9.4682785920616241E-2</v>
      </c>
      <c r="H82" s="55">
        <f t="shared" si="179"/>
        <v>8.5719273743016758E-2</v>
      </c>
      <c r="I82" s="55">
        <f t="shared" si="179"/>
        <v>7.37238560782114E-2</v>
      </c>
      <c r="J82" s="55">
        <f t="shared" si="179"/>
        <v>6.8675937327610778E-2</v>
      </c>
      <c r="K82" s="55">
        <f t="shared" si="179"/>
        <v>6.3973652745760529E-2</v>
      </c>
      <c r="L82" s="55">
        <f t="shared" si="179"/>
        <v>5.9593336543944567E-2</v>
      </c>
      <c r="M82" s="55">
        <f t="shared" si="179"/>
        <v>5.5512943344870752E-2</v>
      </c>
      <c r="N82" s="55">
        <f t="shared" si="179"/>
        <v>5.1711937232082492E-2</v>
      </c>
    </row>
    <row r="83" spans="1:14" x14ac:dyDescent="0.25">
      <c r="A83" s="56" t="s">
        <v>102</v>
      </c>
      <c r="B83" s="56"/>
      <c r="C83" s="56"/>
      <c r="D83" s="56"/>
      <c r="E83" s="56"/>
      <c r="F83" s="56"/>
      <c r="G83" s="56"/>
      <c r="H83" s="56"/>
      <c r="I83" s="56"/>
      <c r="J83" s="39"/>
      <c r="K83" s="39"/>
      <c r="L83" s="39"/>
      <c r="M83" s="39"/>
      <c r="N83" s="39"/>
    </row>
    <row r="84" spans="1:14" x14ac:dyDescent="0.25">
      <c r="A84" s="57" t="s">
        <v>136</v>
      </c>
      <c r="B84" s="62">
        <v>3067</v>
      </c>
      <c r="C84" s="62">
        <v>3785</v>
      </c>
      <c r="D84" s="62">
        <v>4237</v>
      </c>
      <c r="E84" s="62">
        <v>5134</v>
      </c>
      <c r="F84" s="62">
        <v>6208</v>
      </c>
      <c r="G84" s="62">
        <v>6679</v>
      </c>
      <c r="H84" s="62">
        <v>8290</v>
      </c>
      <c r="I84" s="62">
        <v>7547</v>
      </c>
      <c r="J84" s="72">
        <f>I84*(J85+1)</f>
        <v>7915.0471507476768</v>
      </c>
      <c r="K84" s="72">
        <f t="shared" ref="K84:N84" si="180">J84*(K85+1)</f>
        <v>8301.0429837761912</v>
      </c>
      <c r="L84" s="72">
        <f t="shared" si="180"/>
        <v>8705.8628086619501</v>
      </c>
      <c r="M84" s="72">
        <f t="shared" si="180"/>
        <v>9130.4246215052244</v>
      </c>
      <c r="N84" s="72">
        <f t="shared" si="180"/>
        <v>9575.6911866385799</v>
      </c>
    </row>
    <row r="85" spans="1:14" x14ac:dyDescent="0.25">
      <c r="A85" s="59" t="s">
        <v>129</v>
      </c>
      <c r="B85" s="60" t="s">
        <v>154</v>
      </c>
      <c r="C85" s="60">
        <v>0.23410498858819695</v>
      </c>
      <c r="D85" s="60">
        <v>0.11941875825627468</v>
      </c>
      <c r="E85" s="60">
        <v>0.21170639603493036</v>
      </c>
      <c r="F85" s="60">
        <v>0.20919361121932223</v>
      </c>
      <c r="G85" s="60">
        <v>7.5869845360824639E-2</v>
      </c>
      <c r="H85" s="60">
        <v>0.24120377301991325</v>
      </c>
      <c r="I85" s="60">
        <v>-8.9626055488540413E-2</v>
      </c>
      <c r="J85" s="54">
        <f>J54</f>
        <v>4.8767344739323759E-2</v>
      </c>
      <c r="K85" s="54">
        <f t="shared" ref="K85:N85" si="181">K54</f>
        <v>4.8767344739323759E-2</v>
      </c>
      <c r="L85" s="54">
        <f t="shared" si="181"/>
        <v>4.8767344739323759E-2</v>
      </c>
      <c r="M85" s="54">
        <f t="shared" si="181"/>
        <v>4.8767344739323759E-2</v>
      </c>
      <c r="N85" s="54">
        <f t="shared" si="181"/>
        <v>4.8767344739323759E-2</v>
      </c>
    </row>
    <row r="86" spans="1:14" x14ac:dyDescent="0.25">
      <c r="A86" s="61" t="s">
        <v>113</v>
      </c>
      <c r="B86" s="58">
        <v>2016</v>
      </c>
      <c r="C86" s="58">
        <v>2599</v>
      </c>
      <c r="D86" s="58">
        <v>2920</v>
      </c>
      <c r="E86" s="58">
        <v>3496</v>
      </c>
      <c r="F86" s="58">
        <v>4262</v>
      </c>
      <c r="G86" s="58">
        <v>4635</v>
      </c>
      <c r="H86" s="58">
        <v>5748</v>
      </c>
      <c r="I86" s="58">
        <v>5416</v>
      </c>
      <c r="J86" s="53">
        <f>I86*(J87+1)</f>
        <v>5103.1760612386915</v>
      </c>
      <c r="K86" s="53">
        <f t="shared" ref="K86:N86" si="182">J86*(K87+1)</f>
        <v>4808.4205893647795</v>
      </c>
      <c r="L86" s="53">
        <f t="shared" si="182"/>
        <v>4530.6899638134382</v>
      </c>
      <c r="M86" s="53">
        <f t="shared" si="182"/>
        <v>4269.0008427302682</v>
      </c>
      <c r="N86" s="53">
        <f t="shared" si="182"/>
        <v>4022.4266813199606</v>
      </c>
    </row>
    <row r="87" spans="1:14" x14ac:dyDescent="0.25">
      <c r="A87" s="59" t="s">
        <v>129</v>
      </c>
      <c r="B87" s="60" t="s">
        <v>154</v>
      </c>
      <c r="C87" s="60">
        <v>0.28918650793650791</v>
      </c>
      <c r="D87" s="60">
        <v>0.12350904193920731</v>
      </c>
      <c r="E87" s="60">
        <v>0.19726027397260282</v>
      </c>
      <c r="F87" s="60">
        <v>0.21910755148741412</v>
      </c>
      <c r="G87" s="60">
        <v>8.7517597372125833E-2</v>
      </c>
      <c r="H87" s="60">
        <v>0.24012944983818763</v>
      </c>
      <c r="I87" s="60">
        <v>-5.7759220598469052E-2</v>
      </c>
      <c r="J87" s="74">
        <f>I87</f>
        <v>-5.7759220598469052E-2</v>
      </c>
      <c r="K87" s="74">
        <f t="shared" ref="K87:N87" si="183">J87</f>
        <v>-5.7759220598469052E-2</v>
      </c>
      <c r="L87" s="74">
        <f t="shared" si="183"/>
        <v>-5.7759220598469052E-2</v>
      </c>
      <c r="M87" s="74">
        <f t="shared" si="183"/>
        <v>-5.7759220598469052E-2</v>
      </c>
      <c r="N87" s="74">
        <f t="shared" si="183"/>
        <v>-5.7759220598469052E-2</v>
      </c>
    </row>
    <row r="88" spans="1:14" x14ac:dyDescent="0.25">
      <c r="A88" s="59" t="s">
        <v>137</v>
      </c>
      <c r="B88" s="60">
        <v>0.28000000000000003</v>
      </c>
      <c r="C88" s="60">
        <v>0.33</v>
      </c>
      <c r="D88" s="60">
        <v>0.18</v>
      </c>
      <c r="E88" s="60">
        <v>0.16</v>
      </c>
      <c r="F88" s="60">
        <v>0.25</v>
      </c>
      <c r="G88" s="60">
        <v>0.12</v>
      </c>
      <c r="H88" s="60">
        <v>0.19</v>
      </c>
      <c r="I88" s="60">
        <v>-0.1</v>
      </c>
      <c r="J88" s="74">
        <f t="shared" ref="J88:J89" si="184">I88</f>
        <v>-0.1</v>
      </c>
      <c r="K88" s="74">
        <f t="shared" ref="K88:N88" si="185">J88</f>
        <v>-0.1</v>
      </c>
      <c r="L88" s="74">
        <f t="shared" si="185"/>
        <v>-0.1</v>
      </c>
      <c r="M88" s="74">
        <f t="shared" si="185"/>
        <v>-0.1</v>
      </c>
      <c r="N88" s="74">
        <f t="shared" si="185"/>
        <v>-0.1</v>
      </c>
    </row>
    <row r="89" spans="1:14" x14ac:dyDescent="0.25">
      <c r="A89" s="59" t="s">
        <v>138</v>
      </c>
      <c r="B89" s="60" t="s">
        <v>154</v>
      </c>
      <c r="C89" s="60">
        <v>0.87632275132275117</v>
      </c>
      <c r="D89" s="60">
        <v>0.68616134410670726</v>
      </c>
      <c r="E89" s="60">
        <v>1.2328767123287676</v>
      </c>
      <c r="F89" s="60">
        <v>0.87643020594965648</v>
      </c>
      <c r="G89" s="60">
        <v>0.72931331143438194</v>
      </c>
      <c r="H89" s="60">
        <v>1.2638392096746718</v>
      </c>
      <c r="I89" s="60">
        <v>0.57759220598469052</v>
      </c>
      <c r="J89" s="74">
        <f t="shared" si="184"/>
        <v>0.57759220598469052</v>
      </c>
      <c r="K89" s="74">
        <f t="shared" ref="K89:N89" si="186">J89</f>
        <v>0.57759220598469052</v>
      </c>
      <c r="L89" s="74">
        <f t="shared" si="186"/>
        <v>0.57759220598469052</v>
      </c>
      <c r="M89" s="74">
        <f t="shared" si="186"/>
        <v>0.57759220598469052</v>
      </c>
      <c r="N89" s="74">
        <f t="shared" si="186"/>
        <v>0.57759220598469052</v>
      </c>
    </row>
    <row r="90" spans="1:14" x14ac:dyDescent="0.25">
      <c r="A90" s="61" t="s">
        <v>114</v>
      </c>
      <c r="B90" s="62">
        <v>925</v>
      </c>
      <c r="C90" s="62">
        <v>1055</v>
      </c>
      <c r="D90" s="62">
        <v>1188</v>
      </c>
      <c r="E90" s="62">
        <v>1508</v>
      </c>
      <c r="F90" s="62">
        <v>1808</v>
      </c>
      <c r="G90" s="62">
        <v>1896</v>
      </c>
      <c r="H90" s="62">
        <v>2347</v>
      </c>
      <c r="I90" s="62">
        <v>1938</v>
      </c>
      <c r="J90" s="72">
        <f>I90*(J91+1)</f>
        <v>1600.2743928419259</v>
      </c>
      <c r="K90" s="72">
        <f t="shared" ref="K90:N90" si="187">J90*(K91+1)</f>
        <v>1321.4025450906061</v>
      </c>
      <c r="L90" s="72">
        <f t="shared" si="187"/>
        <v>1091.128305234595</v>
      </c>
      <c r="M90" s="72">
        <f t="shared" si="187"/>
        <v>900.98281020223487</v>
      </c>
      <c r="N90" s="72">
        <f t="shared" si="187"/>
        <v>743.973023507427</v>
      </c>
    </row>
    <row r="91" spans="1:14" x14ac:dyDescent="0.25">
      <c r="A91" s="59" t="s">
        <v>129</v>
      </c>
      <c r="B91" s="60" t="s">
        <v>154</v>
      </c>
      <c r="C91" s="60">
        <v>0.14054054054054044</v>
      </c>
      <c r="D91" s="60">
        <v>0.12606635071090055</v>
      </c>
      <c r="E91" s="60">
        <v>0.26936026936026947</v>
      </c>
      <c r="F91" s="60">
        <v>0.19893899204244025</v>
      </c>
      <c r="G91" s="60">
        <v>4.8672566371681381E-2</v>
      </c>
      <c r="H91" s="60">
        <v>0.2378691983122363</v>
      </c>
      <c r="I91" s="60">
        <v>-0.17426501917341286</v>
      </c>
      <c r="J91" s="74">
        <f>I91</f>
        <v>-0.17426501917341286</v>
      </c>
      <c r="K91" s="74">
        <f t="shared" ref="K91:N91" si="188">J91</f>
        <v>-0.17426501917341286</v>
      </c>
      <c r="L91" s="74">
        <f t="shared" si="188"/>
        <v>-0.17426501917341286</v>
      </c>
      <c r="M91" s="74">
        <f t="shared" si="188"/>
        <v>-0.17426501917341286</v>
      </c>
      <c r="N91" s="74">
        <f t="shared" si="188"/>
        <v>-0.17426501917341286</v>
      </c>
    </row>
    <row r="92" spans="1:14" x14ac:dyDescent="0.25">
      <c r="A92" s="59" t="s">
        <v>137</v>
      </c>
      <c r="B92" s="60">
        <v>7.0000000000000007E-2</v>
      </c>
      <c r="C92" s="60">
        <v>0.17</v>
      </c>
      <c r="D92" s="60">
        <v>0.18</v>
      </c>
      <c r="E92" s="60">
        <v>0.23</v>
      </c>
      <c r="F92" s="60">
        <v>0.23</v>
      </c>
      <c r="G92" s="60">
        <v>0.08</v>
      </c>
      <c r="H92" s="60">
        <v>0.19</v>
      </c>
      <c r="I92" s="60">
        <v>-0.21</v>
      </c>
      <c r="J92" s="74">
        <f t="shared" ref="J92:N93" si="189">I92</f>
        <v>-0.21</v>
      </c>
      <c r="K92" s="74">
        <f t="shared" si="189"/>
        <v>-0.21</v>
      </c>
      <c r="L92" s="74">
        <f t="shared" si="189"/>
        <v>-0.21</v>
      </c>
      <c r="M92" s="74">
        <f t="shared" si="189"/>
        <v>-0.21</v>
      </c>
      <c r="N92" s="74">
        <f t="shared" si="189"/>
        <v>-0.21</v>
      </c>
    </row>
    <row r="93" spans="1:14" x14ac:dyDescent="0.25">
      <c r="A93" s="59" t="s">
        <v>138</v>
      </c>
      <c r="B93" s="60" t="s">
        <v>154</v>
      </c>
      <c r="C93" s="60">
        <v>0.82670906200317895</v>
      </c>
      <c r="D93" s="60">
        <v>0.7003686150605587</v>
      </c>
      <c r="E93" s="60">
        <v>1.1711316059142149</v>
      </c>
      <c r="F93" s="60">
        <v>0.86495213931495762</v>
      </c>
      <c r="G93" s="60">
        <v>0.60840707964601726</v>
      </c>
      <c r="H93" s="60">
        <v>1.2519431490117701</v>
      </c>
      <c r="I93" s="60">
        <v>0.82983342463529941</v>
      </c>
      <c r="J93" s="74">
        <f t="shared" si="189"/>
        <v>0.82983342463529941</v>
      </c>
      <c r="K93" s="74">
        <f t="shared" si="189"/>
        <v>0.82983342463529941</v>
      </c>
      <c r="L93" s="74">
        <f t="shared" si="189"/>
        <v>0.82983342463529941</v>
      </c>
      <c r="M93" s="74">
        <f t="shared" si="189"/>
        <v>0.82983342463529941</v>
      </c>
      <c r="N93" s="74">
        <f t="shared" si="189"/>
        <v>0.82983342463529941</v>
      </c>
    </row>
    <row r="94" spans="1:14" x14ac:dyDescent="0.25">
      <c r="A94" s="61" t="s">
        <v>115</v>
      </c>
      <c r="B94" s="62">
        <v>126</v>
      </c>
      <c r="C94" s="62">
        <v>131</v>
      </c>
      <c r="D94" s="62">
        <v>129</v>
      </c>
      <c r="E94" s="62">
        <v>130</v>
      </c>
      <c r="F94" s="62">
        <v>138</v>
      </c>
      <c r="G94" s="62">
        <v>148</v>
      </c>
      <c r="H94" s="62">
        <v>195</v>
      </c>
      <c r="I94" s="62">
        <v>193</v>
      </c>
      <c r="J94" s="72">
        <f>I94*(J95+1)</f>
        <v>191.02051282051283</v>
      </c>
      <c r="K94" s="72">
        <f t="shared" ref="K94:N94" si="190">J94*(K95+1)</f>
        <v>189.06132807363579</v>
      </c>
      <c r="L94" s="72">
        <f t="shared" si="190"/>
        <v>187.12223752929083</v>
      </c>
      <c r="M94" s="72">
        <f t="shared" si="190"/>
        <v>185.20303509309298</v>
      </c>
      <c r="N94" s="72">
        <f t="shared" si="190"/>
        <v>183.30351678444589</v>
      </c>
    </row>
    <row r="95" spans="1:14" x14ac:dyDescent="0.25">
      <c r="A95" s="59" t="s">
        <v>129</v>
      </c>
      <c r="B95" s="60" t="s">
        <v>154</v>
      </c>
      <c r="C95" s="60">
        <v>3.9682539682539764E-2</v>
      </c>
      <c r="D95" s="60">
        <v>-1.5267175572519109E-2</v>
      </c>
      <c r="E95" s="60">
        <v>7.7519379844961378E-3</v>
      </c>
      <c r="F95" s="60">
        <v>6.1538461538461542E-2</v>
      </c>
      <c r="G95" s="60">
        <v>7.2463768115942129E-2</v>
      </c>
      <c r="H95" s="60">
        <v>0.31756756756756754</v>
      </c>
      <c r="I95" s="60">
        <v>-1.025641025641022E-2</v>
      </c>
      <c r="J95" s="74">
        <f>I95</f>
        <v>-1.025641025641022E-2</v>
      </c>
      <c r="K95" s="74">
        <f t="shared" ref="K95:N95" si="191">J95</f>
        <v>-1.025641025641022E-2</v>
      </c>
      <c r="L95" s="74">
        <f t="shared" si="191"/>
        <v>-1.025641025641022E-2</v>
      </c>
      <c r="M95" s="74">
        <f t="shared" si="191"/>
        <v>-1.025641025641022E-2</v>
      </c>
      <c r="N95" s="74">
        <f t="shared" si="191"/>
        <v>-1.025641025641022E-2</v>
      </c>
    </row>
    <row r="96" spans="1:14" x14ac:dyDescent="0.25">
      <c r="A96" s="59" t="s">
        <v>137</v>
      </c>
      <c r="B96" s="60">
        <v>0.01</v>
      </c>
      <c r="C96" s="60">
        <v>7.0000000000000007E-2</v>
      </c>
      <c r="D96" s="60">
        <v>0.03</v>
      </c>
      <c r="E96" s="60">
        <v>-0.01</v>
      </c>
      <c r="F96" s="60">
        <v>0.08</v>
      </c>
      <c r="G96" s="60">
        <v>0.11</v>
      </c>
      <c r="H96" s="60">
        <v>0.26</v>
      </c>
      <c r="I96" s="60">
        <v>-0.06</v>
      </c>
      <c r="J96" s="74">
        <f t="shared" ref="J96:N97" si="192">I96</f>
        <v>-0.06</v>
      </c>
      <c r="K96" s="74">
        <f t="shared" si="192"/>
        <v>-0.06</v>
      </c>
      <c r="L96" s="74">
        <f t="shared" si="192"/>
        <v>-0.06</v>
      </c>
      <c r="M96" s="74">
        <f t="shared" si="192"/>
        <v>-0.06</v>
      </c>
      <c r="N96" s="74">
        <f t="shared" si="192"/>
        <v>-0.06</v>
      </c>
    </row>
    <row r="97" spans="1:15" x14ac:dyDescent="0.25">
      <c r="A97" s="59" t="s">
        <v>138</v>
      </c>
      <c r="B97" s="60" t="s">
        <v>154</v>
      </c>
      <c r="C97" s="60">
        <v>0.56689342403628229</v>
      </c>
      <c r="D97" s="60">
        <v>-0.50890585241730368</v>
      </c>
      <c r="E97" s="60">
        <v>-0.77519379844961378</v>
      </c>
      <c r="F97" s="60">
        <v>0.76923076923076927</v>
      </c>
      <c r="G97" s="60">
        <v>0.65876152832674661</v>
      </c>
      <c r="H97" s="60">
        <v>1.2214137214137213</v>
      </c>
      <c r="I97" s="60">
        <v>0.17094017094017033</v>
      </c>
      <c r="J97" s="74">
        <f t="shared" si="192"/>
        <v>0.17094017094017033</v>
      </c>
      <c r="K97" s="74">
        <f t="shared" si="192"/>
        <v>0.17094017094017033</v>
      </c>
      <c r="L97" s="74">
        <f t="shared" si="192"/>
        <v>0.17094017094017033</v>
      </c>
      <c r="M97" s="74">
        <f t="shared" si="192"/>
        <v>0.17094017094017033</v>
      </c>
      <c r="N97" s="74">
        <f t="shared" si="192"/>
        <v>0.17094017094017033</v>
      </c>
    </row>
    <row r="98" spans="1:15" x14ac:dyDescent="0.25">
      <c r="A98" s="57" t="s">
        <v>130</v>
      </c>
      <c r="B98" s="62">
        <v>1039</v>
      </c>
      <c r="C98" s="62">
        <v>1420</v>
      </c>
      <c r="D98" s="62">
        <v>1561</v>
      </c>
      <c r="E98" s="62">
        <v>1863</v>
      </c>
      <c r="F98" s="62">
        <v>2426</v>
      </c>
      <c r="G98" s="62">
        <v>2534</v>
      </c>
      <c r="H98" s="62">
        <v>3289</v>
      </c>
      <c r="I98" s="62">
        <v>2406</v>
      </c>
      <c r="J98" s="72">
        <f>I98*(J99+1)</f>
        <v>2376.5016303638972</v>
      </c>
      <c r="K98" s="72">
        <f t="shared" ref="K98:N98" si="193">J98*(K99+1)</f>
        <v>2347.3649206659443</v>
      </c>
      <c r="L98" s="72">
        <f t="shared" si="193"/>
        <v>2318.5854368335981</v>
      </c>
      <c r="M98" s="72">
        <f t="shared" si="193"/>
        <v>2290.1587991575375</v>
      </c>
      <c r="N98" s="72">
        <f t="shared" si="193"/>
        <v>2262.0806816251511</v>
      </c>
    </row>
    <row r="99" spans="1:15" x14ac:dyDescent="0.25">
      <c r="A99" s="63" t="s">
        <v>129</v>
      </c>
      <c r="B99" s="60" t="s">
        <v>154</v>
      </c>
      <c r="C99" s="60">
        <v>0.36669874879692022</v>
      </c>
      <c r="D99" s="60">
        <v>9.9295774647887303E-2</v>
      </c>
      <c r="E99" s="60">
        <v>0.19346572709801402</v>
      </c>
      <c r="F99" s="60">
        <v>0.3022007514761138</v>
      </c>
      <c r="G99" s="60">
        <v>4.4517724649629109E-2</v>
      </c>
      <c r="H99" s="60">
        <v>0.29794790844514596</v>
      </c>
      <c r="I99" s="60">
        <v>-0.26847065977500761</v>
      </c>
      <c r="J99" s="54">
        <f>J68</f>
        <v>-1.2260336507108338E-2</v>
      </c>
      <c r="K99" s="54">
        <f t="shared" ref="K99:N99" si="194">K68</f>
        <v>-1.2260336507108338E-2</v>
      </c>
      <c r="L99" s="54">
        <f t="shared" si="194"/>
        <v>-1.2260336507108338E-2</v>
      </c>
      <c r="M99" s="54">
        <f t="shared" si="194"/>
        <v>-1.2260336507108338E-2</v>
      </c>
      <c r="N99" s="54">
        <f t="shared" si="194"/>
        <v>-1.2260336507108338E-2</v>
      </c>
      <c r="O99" s="55"/>
    </row>
    <row r="100" spans="1:15" x14ac:dyDescent="0.25">
      <c r="A100" s="63" t="s">
        <v>131</v>
      </c>
      <c r="B100" s="60">
        <v>0.33876752526899251</v>
      </c>
      <c r="C100" s="60">
        <v>0.37516512549537651</v>
      </c>
      <c r="D100" s="60">
        <v>0.36842105263157893</v>
      </c>
      <c r="E100" s="60">
        <v>0.36287495130502534</v>
      </c>
      <c r="F100" s="60">
        <v>0.3907860824742268</v>
      </c>
      <c r="G100" s="60">
        <v>0.37939811349004343</v>
      </c>
      <c r="H100" s="60">
        <v>0.39674306393244874</v>
      </c>
      <c r="I100" s="60">
        <v>0.31880217304889358</v>
      </c>
      <c r="J100" s="74">
        <f>I100</f>
        <v>0.31880217304889358</v>
      </c>
      <c r="K100" s="74">
        <f t="shared" ref="K100:N100" si="195">J100</f>
        <v>0.31880217304889358</v>
      </c>
      <c r="L100" s="74">
        <f t="shared" si="195"/>
        <v>0.31880217304889358</v>
      </c>
      <c r="M100" s="74">
        <f t="shared" si="195"/>
        <v>0.31880217304889358</v>
      </c>
      <c r="N100" s="74">
        <f t="shared" si="195"/>
        <v>0.31880217304889358</v>
      </c>
    </row>
    <row r="101" spans="1:15" x14ac:dyDescent="0.25">
      <c r="A101" s="57" t="s">
        <v>132</v>
      </c>
      <c r="B101" s="62">
        <v>46</v>
      </c>
      <c r="C101" s="62">
        <v>48</v>
      </c>
      <c r="D101" s="62">
        <v>54</v>
      </c>
      <c r="E101" s="62">
        <v>56</v>
      </c>
      <c r="F101" s="62">
        <v>50</v>
      </c>
      <c r="G101" s="62">
        <v>44</v>
      </c>
      <c r="H101" s="62">
        <v>46</v>
      </c>
      <c r="I101" s="62">
        <v>41</v>
      </c>
      <c r="J101" s="72">
        <f>I101*(J102+1)</f>
        <v>39.512096774193552</v>
      </c>
      <c r="K101" s="72">
        <f t="shared" ref="K101:N101" si="196">J101*(K102+1)</f>
        <v>38.078190036420402</v>
      </c>
      <c r="L101" s="72">
        <f t="shared" si="196"/>
        <v>36.6963202367116</v>
      </c>
      <c r="M101" s="72">
        <f t="shared" si="196"/>
        <v>35.364598937798682</v>
      </c>
      <c r="N101" s="72">
        <f t="shared" si="196"/>
        <v>34.081206234410828</v>
      </c>
    </row>
    <row r="102" spans="1:15" x14ac:dyDescent="0.25">
      <c r="A102" s="63" t="s">
        <v>129</v>
      </c>
      <c r="B102" s="60" t="s">
        <v>154</v>
      </c>
      <c r="C102" s="60">
        <v>4.3478260869565188E-2</v>
      </c>
      <c r="D102" s="60">
        <v>0.125</v>
      </c>
      <c r="E102" s="60">
        <v>3.7037037037036979E-2</v>
      </c>
      <c r="F102" s="60">
        <v>-0.1071428571428571</v>
      </c>
      <c r="G102" s="60">
        <v>-0.12</v>
      </c>
      <c r="H102" s="60">
        <v>4.5454545454545414E-2</v>
      </c>
      <c r="I102" s="60">
        <v>-0.10869565217391308</v>
      </c>
      <c r="J102" s="74">
        <f>J71</f>
        <v>-3.6290322580645129E-2</v>
      </c>
      <c r="K102" s="74">
        <f>J102</f>
        <v>-3.6290322580645129E-2</v>
      </c>
      <c r="L102" s="74">
        <f>K102</f>
        <v>-3.6290322580645129E-2</v>
      </c>
      <c r="M102" s="74">
        <f t="shared" ref="K102:N102" si="197">L102</f>
        <v>-3.6290322580645129E-2</v>
      </c>
      <c r="N102" s="74">
        <f t="shared" si="197"/>
        <v>-3.6290322580645129E-2</v>
      </c>
    </row>
    <row r="103" spans="1:15" x14ac:dyDescent="0.25">
      <c r="A103" s="63" t="s">
        <v>133</v>
      </c>
      <c r="B103" s="60">
        <v>1.4998369742419302E-2</v>
      </c>
      <c r="C103" s="60">
        <v>1.2681638044914135E-2</v>
      </c>
      <c r="D103" s="60">
        <v>1.2744866650932263E-2</v>
      </c>
      <c r="E103" s="60">
        <v>1.090767432800935E-2</v>
      </c>
      <c r="F103" s="60">
        <v>8.0541237113402053E-3</v>
      </c>
      <c r="G103" s="60">
        <v>6.5878125467884411E-3</v>
      </c>
      <c r="H103" s="60">
        <v>5.5488540410132689E-3</v>
      </c>
      <c r="I103" s="60">
        <v>5.4326222340002651E-3</v>
      </c>
      <c r="J103" s="74">
        <f>I103</f>
        <v>5.4326222340002651E-3</v>
      </c>
      <c r="K103" s="74">
        <f t="shared" ref="K103:N103" si="198">J103</f>
        <v>5.4326222340002651E-3</v>
      </c>
      <c r="L103" s="74">
        <f t="shared" si="198"/>
        <v>5.4326222340002651E-3</v>
      </c>
      <c r="M103" s="74">
        <f t="shared" si="198"/>
        <v>5.4326222340002651E-3</v>
      </c>
      <c r="N103" s="74">
        <f t="shared" si="198"/>
        <v>5.4326222340002651E-3</v>
      </c>
    </row>
    <row r="104" spans="1:15" x14ac:dyDescent="0.25">
      <c r="A104" s="63" t="str">
        <f>A73</f>
        <v>As a % of PPE</v>
      </c>
      <c r="B104" s="60">
        <f>+IFERROR(B101/B111,"nm")</f>
        <v>0.18110236220472442</v>
      </c>
      <c r="C104" s="60">
        <f t="shared" ref="C104:N104" si="199">+IFERROR(C101/C111,"nm")</f>
        <v>0.20512820512820512</v>
      </c>
      <c r="D104" s="60">
        <f t="shared" si="199"/>
        <v>0.24</v>
      </c>
      <c r="E104" s="60">
        <f t="shared" si="199"/>
        <v>0.21875</v>
      </c>
      <c r="F104" s="60">
        <f t="shared" si="199"/>
        <v>0.2109704641350211</v>
      </c>
      <c r="G104" s="60">
        <f t="shared" si="199"/>
        <v>0.20560747663551401</v>
      </c>
      <c r="H104" s="60">
        <f t="shared" si="199"/>
        <v>0.15972222222222221</v>
      </c>
      <c r="I104" s="60">
        <f t="shared" si="199"/>
        <v>0.13531353135313531</v>
      </c>
      <c r="J104" s="60">
        <f t="shared" si="199"/>
        <v>0.13347862954029258</v>
      </c>
      <c r="K104" s="60">
        <f t="shared" si="199"/>
        <v>0.13166860967849428</v>
      </c>
      <c r="L104" s="60">
        <f t="shared" si="199"/>
        <v>0.12988313435922974</v>
      </c>
      <c r="M104" s="60">
        <f t="shared" si="199"/>
        <v>0.12812187074937328</v>
      </c>
      <c r="N104" s="60">
        <f t="shared" si="199"/>
        <v>0.12638449052914022</v>
      </c>
    </row>
    <row r="105" spans="1:15" x14ac:dyDescent="0.25">
      <c r="A105" s="57" t="s">
        <v>134</v>
      </c>
      <c r="B105" s="62">
        <v>993</v>
      </c>
      <c r="C105" s="62">
        <v>1372</v>
      </c>
      <c r="D105" s="62">
        <v>1507</v>
      </c>
      <c r="E105" s="62">
        <v>1807</v>
      </c>
      <c r="F105" s="62">
        <v>2376</v>
      </c>
      <c r="G105" s="62">
        <v>2490</v>
      </c>
      <c r="H105" s="62">
        <v>3243</v>
      </c>
      <c r="I105" s="62">
        <v>2365</v>
      </c>
      <c r="J105" s="72">
        <f>I105*(J106+1)</f>
        <v>2342.1118012422357</v>
      </c>
      <c r="K105" s="72">
        <f t="shared" ref="K105:N105" si="200">J105*(K106+1)</f>
        <v>2319.4451118469979</v>
      </c>
      <c r="L105" s="72">
        <f t="shared" si="200"/>
        <v>2296.9977880720808</v>
      </c>
      <c r="M105" s="72">
        <f t="shared" si="200"/>
        <v>2274.7677069221704</v>
      </c>
      <c r="N105" s="72">
        <f t="shared" si="200"/>
        <v>2252.752765948057</v>
      </c>
    </row>
    <row r="106" spans="1:15" x14ac:dyDescent="0.25">
      <c r="A106" s="63" t="s">
        <v>129</v>
      </c>
      <c r="B106" s="60" t="s">
        <v>154</v>
      </c>
      <c r="C106" s="60">
        <v>0.38167170191339372</v>
      </c>
      <c r="D106" s="60">
        <v>9.8396501457725938E-2</v>
      </c>
      <c r="E106" s="60">
        <v>0.19907100199071004</v>
      </c>
      <c r="F106" s="60">
        <v>0.31488655229662421</v>
      </c>
      <c r="G106" s="60">
        <v>4.7979797979798011E-2</v>
      </c>
      <c r="H106" s="60">
        <v>0.30240963855421676</v>
      </c>
      <c r="I106" s="60">
        <v>-0.27073697193956214</v>
      </c>
      <c r="J106" s="54">
        <f>J75</f>
        <v>-9.67788530983682E-3</v>
      </c>
      <c r="K106" s="54">
        <f t="shared" ref="K106:N106" si="201">J106</f>
        <v>-9.67788530983682E-3</v>
      </c>
      <c r="L106" s="54">
        <f t="shared" si="201"/>
        <v>-9.67788530983682E-3</v>
      </c>
      <c r="M106" s="54">
        <f t="shared" si="201"/>
        <v>-9.67788530983682E-3</v>
      </c>
      <c r="N106" s="54">
        <f t="shared" si="201"/>
        <v>-9.67788530983682E-3</v>
      </c>
    </row>
    <row r="107" spans="1:15" x14ac:dyDescent="0.25">
      <c r="A107" s="63" t="s">
        <v>131</v>
      </c>
      <c r="B107" s="60">
        <v>0.3237691555265732</v>
      </c>
      <c r="C107" s="60">
        <v>0.36248348745046233</v>
      </c>
      <c r="D107" s="60">
        <v>0.35567618598064671</v>
      </c>
      <c r="E107" s="60">
        <v>0.35196727697701596</v>
      </c>
      <c r="F107" s="60">
        <v>0.38273195876288657</v>
      </c>
      <c r="G107" s="60">
        <v>0.37281030094325496</v>
      </c>
      <c r="H107" s="60">
        <v>0.39119420989143544</v>
      </c>
      <c r="I107" s="60">
        <v>0.31336955081489332</v>
      </c>
      <c r="J107" s="74">
        <f>I107</f>
        <v>0.31336955081489332</v>
      </c>
      <c r="K107" s="74">
        <f t="shared" ref="K107:N107" si="202">J107</f>
        <v>0.31336955081489332</v>
      </c>
      <c r="L107" s="74">
        <f t="shared" si="202"/>
        <v>0.31336955081489332</v>
      </c>
      <c r="M107" s="74">
        <f t="shared" si="202"/>
        <v>0.31336955081489332</v>
      </c>
      <c r="N107" s="74">
        <f t="shared" si="202"/>
        <v>0.31336955081489332</v>
      </c>
    </row>
    <row r="108" spans="1:15" x14ac:dyDescent="0.25">
      <c r="A108" s="57" t="s">
        <v>135</v>
      </c>
      <c r="B108" s="62">
        <v>69</v>
      </c>
      <c r="C108" s="62">
        <v>44</v>
      </c>
      <c r="D108" s="62">
        <v>51</v>
      </c>
      <c r="E108" s="62">
        <v>76</v>
      </c>
      <c r="F108" s="62">
        <v>49</v>
      </c>
      <c r="G108" s="62">
        <v>28</v>
      </c>
      <c r="H108" s="62">
        <v>94</v>
      </c>
      <c r="I108" s="62">
        <v>78</v>
      </c>
      <c r="J108" s="72">
        <f>I108*(J109+1)</f>
        <v>85.070503597122311</v>
      </c>
      <c r="K108" s="72">
        <f t="shared" ref="K108:N108" si="203">J108*(K109+1)</f>
        <v>92.781930541897438</v>
      </c>
      <c r="L108" s="72">
        <f t="shared" si="203"/>
        <v>101.19237892195433</v>
      </c>
      <c r="M108" s="72">
        <f t="shared" si="203"/>
        <v>110.36521327027538</v>
      </c>
      <c r="N108" s="72">
        <f t="shared" si="203"/>
        <v>120.36954195520681</v>
      </c>
      <c r="O108" s="1"/>
    </row>
    <row r="109" spans="1:15" x14ac:dyDescent="0.25">
      <c r="A109" s="63" t="s">
        <v>129</v>
      </c>
      <c r="B109" s="60" t="s">
        <v>154</v>
      </c>
      <c r="C109" s="60">
        <v>-0.3623188405797102</v>
      </c>
      <c r="D109" s="60">
        <v>0.15909090909090917</v>
      </c>
      <c r="E109" s="60">
        <v>0.49019607843137258</v>
      </c>
      <c r="F109" s="60">
        <v>-0.35526315789473684</v>
      </c>
      <c r="G109" s="60">
        <v>-0.4285714285714286</v>
      </c>
      <c r="H109" s="60">
        <v>2.3571428571428572</v>
      </c>
      <c r="I109" s="60">
        <v>-0.17021276595744683</v>
      </c>
      <c r="J109" s="54">
        <f>J78</f>
        <v>9.0647482014388547E-2</v>
      </c>
      <c r="K109" s="54">
        <f t="shared" ref="K109:N109" si="204">J109</f>
        <v>9.0647482014388547E-2</v>
      </c>
      <c r="L109" s="54">
        <f t="shared" si="204"/>
        <v>9.0647482014388547E-2</v>
      </c>
      <c r="M109" s="54">
        <f t="shared" si="204"/>
        <v>9.0647482014388547E-2</v>
      </c>
      <c r="N109" s="54">
        <f t="shared" si="204"/>
        <v>9.0647482014388547E-2</v>
      </c>
    </row>
    <row r="110" spans="1:15" x14ac:dyDescent="0.25">
      <c r="A110" s="63" t="s">
        <v>133</v>
      </c>
      <c r="B110" s="60">
        <v>2.2497554613628953E-2</v>
      </c>
      <c r="C110" s="60">
        <v>1.1624834874504624E-2</v>
      </c>
      <c r="D110" s="60">
        <v>1.2036818503658248E-2</v>
      </c>
      <c r="E110" s="60">
        <v>1.4803272302298403E-2</v>
      </c>
      <c r="F110" s="60">
        <v>7.8930412371134018E-3</v>
      </c>
      <c r="G110" s="60">
        <v>4.1922443479562805E-3</v>
      </c>
      <c r="H110" s="60">
        <v>1.1338962605548853E-2</v>
      </c>
      <c r="I110" s="60">
        <v>1.0335232542732211E-2</v>
      </c>
      <c r="J110" s="74">
        <f>I110</f>
        <v>1.0335232542732211E-2</v>
      </c>
      <c r="K110" s="74">
        <f t="shared" ref="K110:N110" si="205">J110</f>
        <v>1.0335232542732211E-2</v>
      </c>
      <c r="L110" s="74">
        <f t="shared" si="205"/>
        <v>1.0335232542732211E-2</v>
      </c>
      <c r="M110" s="74">
        <f t="shared" si="205"/>
        <v>1.0335232542732211E-2</v>
      </c>
      <c r="N110" s="74">
        <f t="shared" si="205"/>
        <v>1.0335232542732211E-2</v>
      </c>
    </row>
    <row r="111" spans="1:15" s="72" customFormat="1" x14ac:dyDescent="0.25">
      <c r="A111" s="71" t="str">
        <f>[2]Historicals!$A$169</f>
        <v>PROPERTY, PLANT AND EQUIPMENT, NET</v>
      </c>
      <c r="B111" s="73">
        <f>[2]Historicals!$B$174</f>
        <v>254</v>
      </c>
      <c r="C111" s="73">
        <f>[2]Historicals!$C$174</f>
        <v>234</v>
      </c>
      <c r="D111" s="73">
        <f>[2]Historicals!$D$174</f>
        <v>225</v>
      </c>
      <c r="E111" s="73">
        <f>[2]Historicals!$E$174</f>
        <v>256</v>
      </c>
      <c r="F111" s="73">
        <f>[2]Historicals!$F$174</f>
        <v>237</v>
      </c>
      <c r="G111" s="73">
        <f>[2]Historicals!$G$174</f>
        <v>214</v>
      </c>
      <c r="H111" s="73">
        <f>[2]Historicals!$H$174</f>
        <v>288</v>
      </c>
      <c r="I111" s="73">
        <f>[2]Historicals!$I$174</f>
        <v>303</v>
      </c>
      <c r="J111" s="72">
        <f>I111*(J112+1)</f>
        <v>296.01814845024472</v>
      </c>
      <c r="K111" s="72">
        <f t="shared" ref="K111:N111" si="206">J111*(K112+1)</f>
        <v>289.19717561686838</v>
      </c>
      <c r="L111" s="72">
        <f t="shared" si="206"/>
        <v>282.53337446582719</v>
      </c>
      <c r="M111" s="72">
        <f t="shared" si="206"/>
        <v>276.0231233820918</v>
      </c>
      <c r="N111" s="72">
        <f t="shared" si="206"/>
        <v>269.66288420138699</v>
      </c>
    </row>
    <row r="112" spans="1:15" x14ac:dyDescent="0.25">
      <c r="A112" s="68" t="str">
        <f>A109</f>
        <v>Growth %</v>
      </c>
      <c r="B112" s="60" t="str">
        <f>+IFERROR(B111/A111-1,"nm")</f>
        <v>nm</v>
      </c>
      <c r="C112" s="60">
        <f t="shared" ref="C112:I112" si="207">+IFERROR(C111/B111-1,"nm")</f>
        <v>-7.8740157480314932E-2</v>
      </c>
      <c r="D112" s="60">
        <f t="shared" si="207"/>
        <v>-3.8461538461538436E-2</v>
      </c>
      <c r="E112" s="60">
        <f t="shared" si="207"/>
        <v>0.13777777777777778</v>
      </c>
      <c r="F112" s="60">
        <f t="shared" si="207"/>
        <v>-7.421875E-2</v>
      </c>
      <c r="G112" s="60">
        <f t="shared" si="207"/>
        <v>-9.7046413502109741E-2</v>
      </c>
      <c r="H112" s="60">
        <f t="shared" si="207"/>
        <v>0.34579439252336441</v>
      </c>
      <c r="I112" s="60">
        <f t="shared" si="207"/>
        <v>5.2083333333333259E-2</v>
      </c>
      <c r="J112" s="54">
        <f>J81</f>
        <v>-2.3042414355628038E-2</v>
      </c>
      <c r="K112" s="54">
        <f>J112</f>
        <v>-2.3042414355628038E-2</v>
      </c>
      <c r="L112" s="54">
        <f t="shared" ref="K112:N112" si="208">K112</f>
        <v>-2.3042414355628038E-2</v>
      </c>
      <c r="M112" s="54">
        <f t="shared" si="208"/>
        <v>-2.3042414355628038E-2</v>
      </c>
      <c r="N112" s="54">
        <f t="shared" si="208"/>
        <v>-2.3042414355628038E-2</v>
      </c>
    </row>
    <row r="113" spans="1:14" x14ac:dyDescent="0.25">
      <c r="A113" s="68" t="str">
        <f>A110</f>
        <v>As a  % of revenue</v>
      </c>
      <c r="B113" s="60">
        <f>+IFERROR(B111/B84,"nm")</f>
        <v>8.2817085099445714E-2</v>
      </c>
      <c r="C113" s="60">
        <f t="shared" ref="C113:N113" si="209">+IFERROR(C111/C84,"nm")</f>
        <v>6.1822985468956405E-2</v>
      </c>
      <c r="D113" s="60">
        <f t="shared" si="209"/>
        <v>5.31036110455511E-2</v>
      </c>
      <c r="E113" s="60">
        <f t="shared" si="209"/>
        <v>4.9863654070899883E-2</v>
      </c>
      <c r="F113" s="60">
        <f t="shared" si="209"/>
        <v>3.817654639175258E-2</v>
      </c>
      <c r="G113" s="60">
        <f t="shared" si="209"/>
        <v>3.2040724659380147E-2</v>
      </c>
      <c r="H113" s="60">
        <f t="shared" si="209"/>
        <v>3.4740651387213509E-2</v>
      </c>
      <c r="I113" s="60">
        <f t="shared" si="209"/>
        <v>4.0148403339075128E-2</v>
      </c>
      <c r="J113" s="60">
        <f t="shared" si="209"/>
        <v>3.7399416934905061E-2</v>
      </c>
      <c r="K113" s="60">
        <f t="shared" si="209"/>
        <v>3.4838655357174279E-2</v>
      </c>
      <c r="L113" s="60">
        <f t="shared" si="209"/>
        <v>3.2453230733744037E-2</v>
      </c>
      <c r="M113" s="60">
        <f t="shared" si="209"/>
        <v>3.0231137633179118E-2</v>
      </c>
      <c r="N113" s="60">
        <f t="shared" si="209"/>
        <v>2.8161192643478366E-2</v>
      </c>
    </row>
    <row r="114" spans="1:14" x14ac:dyDescent="0.25">
      <c r="A114" s="56" t="s">
        <v>106</v>
      </c>
      <c r="B114" s="56"/>
      <c r="C114" s="56"/>
      <c r="D114" s="56"/>
      <c r="E114" s="56"/>
      <c r="F114" s="56"/>
      <c r="G114" s="56"/>
      <c r="H114" s="56"/>
      <c r="I114" s="56"/>
      <c r="J114" s="39"/>
      <c r="K114" s="39"/>
      <c r="L114" s="39"/>
      <c r="M114" s="39"/>
      <c r="N114" s="39"/>
    </row>
    <row r="115" spans="1:14" x14ac:dyDescent="0.25">
      <c r="A115" s="57" t="s">
        <v>136</v>
      </c>
      <c r="B115" s="57">
        <v>4653</v>
      </c>
      <c r="C115" s="57">
        <v>4570</v>
      </c>
      <c r="D115" s="57">
        <v>4737</v>
      </c>
      <c r="E115" s="57">
        <v>5166</v>
      </c>
      <c r="F115" s="57">
        <v>5254</v>
      </c>
      <c r="G115" s="57">
        <v>5028</v>
      </c>
      <c r="H115" s="57">
        <v>5343</v>
      </c>
      <c r="I115" s="57">
        <v>5955</v>
      </c>
      <c r="J115" s="47">
        <f>I115*(J116+1)</f>
        <v>6245.4095379226728</v>
      </c>
      <c r="K115" s="47">
        <f t="shared" ref="K115:N115" si="210">J115*(K116+1)</f>
        <v>6549.9815778968086</v>
      </c>
      <c r="L115" s="47">
        <f t="shared" si="210"/>
        <v>6869.4067875423225</v>
      </c>
      <c r="M115" s="47">
        <f t="shared" si="210"/>
        <v>7204.4095165050494</v>
      </c>
      <c r="N115" s="47">
        <f t="shared" si="210"/>
        <v>7555.749439039716</v>
      </c>
    </row>
    <row r="116" spans="1:14" x14ac:dyDescent="0.25">
      <c r="A116" s="59" t="s">
        <v>129</v>
      </c>
      <c r="B116" s="60" t="s">
        <v>154</v>
      </c>
      <c r="C116" s="60">
        <v>-1.783795400816679E-2</v>
      </c>
      <c r="D116" s="60">
        <v>3.6542669584245013E-2</v>
      </c>
      <c r="E116" s="60">
        <v>9.0563647878403986E-2</v>
      </c>
      <c r="F116" s="60">
        <v>1.7034456058846237E-2</v>
      </c>
      <c r="G116" s="60">
        <v>-4.3014845831747195E-2</v>
      </c>
      <c r="H116" s="60">
        <v>6.2649164677804237E-2</v>
      </c>
      <c r="I116" s="60">
        <v>0.11454239191465465</v>
      </c>
      <c r="J116" s="54">
        <f>J85</f>
        <v>4.8767344739323759E-2</v>
      </c>
      <c r="K116" s="54">
        <f t="shared" ref="K116:N116" si="211">K85</f>
        <v>4.8767344739323759E-2</v>
      </c>
      <c r="L116" s="54">
        <f t="shared" si="211"/>
        <v>4.8767344739323759E-2</v>
      </c>
      <c r="M116" s="54">
        <f t="shared" si="211"/>
        <v>4.8767344739323759E-2</v>
      </c>
      <c r="N116" s="54">
        <f t="shared" si="211"/>
        <v>4.8767344739323759E-2</v>
      </c>
    </row>
    <row r="117" spans="1:14" x14ac:dyDescent="0.25">
      <c r="A117" s="61" t="s">
        <v>113</v>
      </c>
      <c r="B117" s="57">
        <v>3093</v>
      </c>
      <c r="C117" s="57">
        <v>3106</v>
      </c>
      <c r="D117" s="57">
        <v>3285</v>
      </c>
      <c r="E117" s="57">
        <v>3575</v>
      </c>
      <c r="F117" s="57">
        <v>3622</v>
      </c>
      <c r="G117" s="57">
        <v>3449</v>
      </c>
      <c r="H117" s="57">
        <v>3659</v>
      </c>
      <c r="I117" s="57">
        <v>4111</v>
      </c>
      <c r="J117" s="47">
        <f>I117*(J118+1)</f>
        <v>4618.8360207707019</v>
      </c>
      <c r="K117" s="47">
        <f t="shared" ref="K117:N117" si="212">J117*(K118+1)</f>
        <v>5189.4055428773854</v>
      </c>
      <c r="L117" s="47">
        <f t="shared" si="212"/>
        <v>5830.4580996908799</v>
      </c>
      <c r="M117" s="47">
        <f t="shared" si="212"/>
        <v>6550.7005323392195</v>
      </c>
      <c r="N117" s="47">
        <f t="shared" si="212"/>
        <v>7359.9152469107757</v>
      </c>
    </row>
    <row r="118" spans="1:14" x14ac:dyDescent="0.25">
      <c r="A118" s="59" t="s">
        <v>129</v>
      </c>
      <c r="B118" s="60" t="s">
        <v>154</v>
      </c>
      <c r="C118" s="60">
        <v>4.2030391205949424E-3</v>
      </c>
      <c r="D118" s="60">
        <v>5.7630392788152074E-2</v>
      </c>
      <c r="E118" s="60">
        <v>8.8280060882800715E-2</v>
      </c>
      <c r="F118" s="60">
        <v>1.3146853146853044E-2</v>
      </c>
      <c r="G118" s="60">
        <v>-4.7763666482606326E-2</v>
      </c>
      <c r="H118" s="60">
        <v>6.0887213685126174E-2</v>
      </c>
      <c r="I118" s="60">
        <v>0.12353101940420874</v>
      </c>
      <c r="J118" s="74">
        <f>I118</f>
        <v>0.12353101940420874</v>
      </c>
      <c r="K118" s="74">
        <f t="shared" ref="K118:N118" si="213">J118</f>
        <v>0.12353101940420874</v>
      </c>
      <c r="L118" s="74">
        <f t="shared" si="213"/>
        <v>0.12353101940420874</v>
      </c>
      <c r="M118" s="74">
        <f t="shared" si="213"/>
        <v>0.12353101940420874</v>
      </c>
      <c r="N118" s="74">
        <f t="shared" si="213"/>
        <v>0.12353101940420874</v>
      </c>
    </row>
    <row r="119" spans="1:14" x14ac:dyDescent="0.25">
      <c r="A119" s="59" t="s">
        <v>137</v>
      </c>
      <c r="B119" s="60">
        <v>0.16</v>
      </c>
      <c r="C119" s="60">
        <v>0.24000000000000002</v>
      </c>
      <c r="D119" s="60">
        <v>0.16</v>
      </c>
      <c r="E119" s="60">
        <v>0.09</v>
      </c>
      <c r="F119" s="60">
        <v>0.12</v>
      </c>
      <c r="G119" s="60">
        <v>0</v>
      </c>
      <c r="H119" s="60">
        <v>0.08</v>
      </c>
      <c r="I119" s="60">
        <v>0.17</v>
      </c>
      <c r="J119" s="74">
        <f t="shared" ref="J119:J120" si="214">I119</f>
        <v>0.17</v>
      </c>
      <c r="K119" s="74">
        <f t="shared" ref="K119:K120" si="215">J119</f>
        <v>0.17</v>
      </c>
      <c r="L119" s="74">
        <f t="shared" ref="L119:L120" si="216">K119</f>
        <v>0.17</v>
      </c>
      <c r="M119" s="74">
        <f t="shared" ref="M119:M120" si="217">L119</f>
        <v>0.17</v>
      </c>
      <c r="N119" s="74">
        <f t="shared" ref="N119:N120" si="218">M119</f>
        <v>0.17</v>
      </c>
    </row>
    <row r="120" spans="1:14" x14ac:dyDescent="0.25">
      <c r="A120" s="59" t="s">
        <v>138</v>
      </c>
      <c r="B120" s="60" t="s">
        <v>154</v>
      </c>
      <c r="C120" s="60">
        <v>1.7512663002478925E-2</v>
      </c>
      <c r="D120" s="60">
        <v>0.36018995492595046</v>
      </c>
      <c r="E120" s="60">
        <v>0.98088956536445238</v>
      </c>
      <c r="F120" s="60">
        <v>0.10955710955710871</v>
      </c>
      <c r="G120" s="60" t="s">
        <v>154</v>
      </c>
      <c r="H120" s="60">
        <v>0.76109017106407717</v>
      </c>
      <c r="I120" s="60">
        <v>0.72665305531887492</v>
      </c>
      <c r="J120" s="74">
        <f t="shared" si="214"/>
        <v>0.72665305531887492</v>
      </c>
      <c r="K120" s="74">
        <f t="shared" si="215"/>
        <v>0.72665305531887492</v>
      </c>
      <c r="L120" s="74">
        <f t="shared" si="216"/>
        <v>0.72665305531887492</v>
      </c>
      <c r="M120" s="74">
        <f t="shared" si="217"/>
        <v>0.72665305531887492</v>
      </c>
      <c r="N120" s="74">
        <f t="shared" si="218"/>
        <v>0.72665305531887492</v>
      </c>
    </row>
    <row r="121" spans="1:14" x14ac:dyDescent="0.25">
      <c r="A121" s="61" t="s">
        <v>114</v>
      </c>
      <c r="B121" s="57">
        <v>1251</v>
      </c>
      <c r="C121" s="57">
        <v>1175</v>
      </c>
      <c r="D121" s="57">
        <v>1185</v>
      </c>
      <c r="E121" s="57">
        <v>1347</v>
      </c>
      <c r="F121" s="57">
        <v>1395</v>
      </c>
      <c r="G121" s="57">
        <v>1365</v>
      </c>
      <c r="H121" s="57">
        <v>1494</v>
      </c>
      <c r="I121" s="57">
        <v>1610</v>
      </c>
      <c r="J121" s="47">
        <f>I121*(J122+1)</f>
        <v>1735.0066934404285</v>
      </c>
      <c r="K121" s="47">
        <f t="shared" ref="K121:N121" si="219">J121*(K122+1)</f>
        <v>1869.7193952068876</v>
      </c>
      <c r="L121" s="47">
        <f t="shared" si="219"/>
        <v>2014.8917177262981</v>
      </c>
      <c r="M121" s="47">
        <f t="shared" si="219"/>
        <v>2171.3357868402545</v>
      </c>
      <c r="N121" s="47">
        <f t="shared" si="219"/>
        <v>2339.9267850152678</v>
      </c>
    </row>
    <row r="122" spans="1:14" x14ac:dyDescent="0.25">
      <c r="A122" s="59" t="s">
        <v>129</v>
      </c>
      <c r="B122" s="60" t="s">
        <v>154</v>
      </c>
      <c r="C122" s="60">
        <v>-6.0751398880895313E-2</v>
      </c>
      <c r="D122" s="60">
        <v>8.5106382978723527E-3</v>
      </c>
      <c r="E122" s="60">
        <v>0.13670886075949373</v>
      </c>
      <c r="F122" s="60">
        <v>3.563474387527843E-2</v>
      </c>
      <c r="G122" s="60">
        <v>-2.1505376344086002E-2</v>
      </c>
      <c r="H122" s="60">
        <v>9.4505494505494614E-2</v>
      </c>
      <c r="I122" s="60">
        <v>7.7643908969210251E-2</v>
      </c>
      <c r="J122" s="74">
        <f>I122</f>
        <v>7.7643908969210251E-2</v>
      </c>
      <c r="K122" s="74">
        <f t="shared" ref="K122:N122" si="220">J122</f>
        <v>7.7643908969210251E-2</v>
      </c>
      <c r="L122" s="74">
        <f t="shared" si="220"/>
        <v>7.7643908969210251E-2</v>
      </c>
      <c r="M122" s="74">
        <f t="shared" si="220"/>
        <v>7.7643908969210251E-2</v>
      </c>
      <c r="N122" s="74">
        <f t="shared" si="220"/>
        <v>7.7643908969210251E-2</v>
      </c>
    </row>
    <row r="123" spans="1:14" x14ac:dyDescent="0.25">
      <c r="A123" s="59" t="s">
        <v>137</v>
      </c>
      <c r="B123" s="60">
        <v>-1.4999999999999999E-2</v>
      </c>
      <c r="C123" s="60">
        <v>0.08</v>
      </c>
      <c r="D123" s="60">
        <v>0.09</v>
      </c>
      <c r="E123" s="60">
        <v>0.15</v>
      </c>
      <c r="F123" s="60">
        <v>0.15</v>
      </c>
      <c r="G123" s="60">
        <v>0.03</v>
      </c>
      <c r="H123" s="60">
        <v>0.1</v>
      </c>
      <c r="I123" s="60">
        <v>0.12</v>
      </c>
      <c r="J123" s="74">
        <f t="shared" ref="J123:J124" si="221">I123</f>
        <v>0.12</v>
      </c>
      <c r="K123" s="74">
        <f t="shared" ref="K123:K124" si="222">J123</f>
        <v>0.12</v>
      </c>
      <c r="L123" s="74">
        <f t="shared" ref="L123:L124" si="223">K123</f>
        <v>0.12</v>
      </c>
      <c r="M123" s="74">
        <f t="shared" ref="M123:M124" si="224">L123</f>
        <v>0.12</v>
      </c>
      <c r="N123" s="74">
        <f t="shared" ref="N123:N124" si="225">M123</f>
        <v>0.12</v>
      </c>
    </row>
    <row r="124" spans="1:14" x14ac:dyDescent="0.25">
      <c r="A124" s="59" t="s">
        <v>138</v>
      </c>
      <c r="B124" s="60" t="s">
        <v>154</v>
      </c>
      <c r="C124" s="60">
        <v>-0.75939248601119136</v>
      </c>
      <c r="D124" s="60">
        <v>9.4562647754137252E-2</v>
      </c>
      <c r="E124" s="60">
        <v>0.91139240506329156</v>
      </c>
      <c r="F124" s="60">
        <v>0.23756495916852288</v>
      </c>
      <c r="G124" s="60">
        <v>-0.71684587813620015</v>
      </c>
      <c r="H124" s="60">
        <v>0.94505494505494614</v>
      </c>
      <c r="I124" s="60">
        <v>0.6470325747434188</v>
      </c>
      <c r="J124" s="74">
        <f t="shared" si="221"/>
        <v>0.6470325747434188</v>
      </c>
      <c r="K124" s="74">
        <f t="shared" si="222"/>
        <v>0.6470325747434188</v>
      </c>
      <c r="L124" s="74">
        <f t="shared" si="223"/>
        <v>0.6470325747434188</v>
      </c>
      <c r="M124" s="74">
        <f t="shared" si="224"/>
        <v>0.6470325747434188</v>
      </c>
      <c r="N124" s="74">
        <f t="shared" si="225"/>
        <v>0.6470325747434188</v>
      </c>
    </row>
    <row r="125" spans="1:14" x14ac:dyDescent="0.25">
      <c r="A125" s="61" t="s">
        <v>115</v>
      </c>
      <c r="B125" s="62">
        <v>309</v>
      </c>
      <c r="C125" s="62">
        <v>289</v>
      </c>
      <c r="D125" s="62">
        <v>267</v>
      </c>
      <c r="E125" s="62">
        <v>244</v>
      </c>
      <c r="F125" s="62">
        <v>237</v>
      </c>
      <c r="G125" s="62">
        <v>214</v>
      </c>
      <c r="H125" s="62">
        <v>190</v>
      </c>
      <c r="I125" s="62">
        <v>234</v>
      </c>
      <c r="J125" s="72">
        <f>I125*(J126+1)</f>
        <v>288.18947368421055</v>
      </c>
      <c r="K125" s="72">
        <f t="shared" ref="K125:N125" si="226">J125*(K126+1)</f>
        <v>354.9280886426593</v>
      </c>
      <c r="L125" s="72">
        <f t="shared" si="226"/>
        <v>437.12196180201198</v>
      </c>
      <c r="M125" s="72">
        <f t="shared" si="226"/>
        <v>538.35020558774113</v>
      </c>
      <c r="N125" s="72">
        <f t="shared" si="226"/>
        <v>663.0207795133233</v>
      </c>
    </row>
    <row r="126" spans="1:14" x14ac:dyDescent="0.25">
      <c r="A126" s="59" t="s">
        <v>129</v>
      </c>
      <c r="B126" s="60" t="s">
        <v>154</v>
      </c>
      <c r="C126" s="60">
        <v>-6.4724919093851141E-2</v>
      </c>
      <c r="D126" s="60">
        <v>-7.6124567474048388E-2</v>
      </c>
      <c r="E126" s="60">
        <v>-8.6142322097378266E-2</v>
      </c>
      <c r="F126" s="60">
        <v>-2.8688524590163911E-2</v>
      </c>
      <c r="G126" s="60">
        <v>-9.7046413502109741E-2</v>
      </c>
      <c r="H126" s="60">
        <v>-0.11214953271028039</v>
      </c>
      <c r="I126" s="60">
        <v>0.23157894736842111</v>
      </c>
      <c r="J126" s="74">
        <f>I126</f>
        <v>0.23157894736842111</v>
      </c>
      <c r="K126" s="74">
        <f t="shared" ref="K126:N126" si="227">J126</f>
        <v>0.23157894736842111</v>
      </c>
      <c r="L126" s="74">
        <f t="shared" si="227"/>
        <v>0.23157894736842111</v>
      </c>
      <c r="M126" s="74">
        <f t="shared" si="227"/>
        <v>0.23157894736842111</v>
      </c>
      <c r="N126" s="74">
        <f t="shared" si="227"/>
        <v>0.23157894736842111</v>
      </c>
    </row>
    <row r="127" spans="1:14" x14ac:dyDescent="0.25">
      <c r="A127" s="59" t="s">
        <v>137</v>
      </c>
      <c r="B127" s="60">
        <v>-4.9999999999999975E-3</v>
      </c>
      <c r="C127" s="60">
        <v>7.0000000000000007E-2</v>
      </c>
      <c r="D127" s="60">
        <v>-0.01</v>
      </c>
      <c r="E127" s="60">
        <v>-0.08</v>
      </c>
      <c r="F127" s="60">
        <v>0.08</v>
      </c>
      <c r="G127" s="60">
        <v>-0.04</v>
      </c>
      <c r="H127" s="60">
        <v>-0.09</v>
      </c>
      <c r="I127" s="60">
        <v>0.28000000000000003</v>
      </c>
      <c r="J127" s="74">
        <f t="shared" ref="J127:J128" si="228">I127</f>
        <v>0.28000000000000003</v>
      </c>
      <c r="K127" s="74">
        <f t="shared" ref="K127:K128" si="229">J127</f>
        <v>0.28000000000000003</v>
      </c>
      <c r="L127" s="74">
        <f t="shared" ref="L127:L128" si="230">K127</f>
        <v>0.28000000000000003</v>
      </c>
      <c r="M127" s="74">
        <f t="shared" ref="M127:M128" si="231">L127</f>
        <v>0.28000000000000003</v>
      </c>
      <c r="N127" s="74">
        <f t="shared" ref="N127:N128" si="232">M127</f>
        <v>0.28000000000000003</v>
      </c>
    </row>
    <row r="128" spans="1:14" x14ac:dyDescent="0.25">
      <c r="A128" s="59" t="s">
        <v>138</v>
      </c>
      <c r="B128" s="60" t="s">
        <v>154</v>
      </c>
      <c r="C128" s="60">
        <v>-0.92464170134073054</v>
      </c>
      <c r="D128" s="60">
        <v>7.6124567474048384</v>
      </c>
      <c r="E128" s="60">
        <v>1.0767790262172283</v>
      </c>
      <c r="F128" s="60">
        <v>-0.35860655737704888</v>
      </c>
      <c r="G128" s="60">
        <v>2.4261603375527434</v>
      </c>
      <c r="H128" s="60">
        <v>1.2461059190031154</v>
      </c>
      <c r="I128" s="60">
        <v>0.8270676691729324</v>
      </c>
      <c r="J128" s="74">
        <f t="shared" si="228"/>
        <v>0.8270676691729324</v>
      </c>
      <c r="K128" s="74">
        <f t="shared" si="229"/>
        <v>0.8270676691729324</v>
      </c>
      <c r="L128" s="74">
        <f t="shared" si="230"/>
        <v>0.8270676691729324</v>
      </c>
      <c r="M128" s="74">
        <f t="shared" si="231"/>
        <v>0.8270676691729324</v>
      </c>
      <c r="N128" s="74">
        <f t="shared" si="232"/>
        <v>0.8270676691729324</v>
      </c>
    </row>
    <row r="129" spans="1:14" x14ac:dyDescent="0.25">
      <c r="A129" s="57" t="s">
        <v>130</v>
      </c>
      <c r="B129" s="62">
        <v>967</v>
      </c>
      <c r="C129" s="62">
        <v>1109</v>
      </c>
      <c r="D129" s="62">
        <v>1034</v>
      </c>
      <c r="E129" s="62">
        <v>1244</v>
      </c>
      <c r="F129" s="62">
        <v>1376</v>
      </c>
      <c r="G129" s="62">
        <v>1230</v>
      </c>
      <c r="H129" s="62">
        <v>1573</v>
      </c>
      <c r="I129" s="62">
        <v>1938</v>
      </c>
      <c r="J129" s="72">
        <f>I129*(J130+1)</f>
        <v>1914.239467849224</v>
      </c>
      <c r="K129" s="72">
        <f t="shared" ref="K129:N129" si="233">J129*(K130+1)</f>
        <v>1890.7702478182046</v>
      </c>
      <c r="L129" s="72">
        <f t="shared" si="233"/>
        <v>1867.5887683223248</v>
      </c>
      <c r="M129" s="72">
        <f t="shared" si="233"/>
        <v>1844.6915015657971</v>
      </c>
      <c r="N129" s="72">
        <f t="shared" si="233"/>
        <v>1822.0749630047974</v>
      </c>
    </row>
    <row r="130" spans="1:14" x14ac:dyDescent="0.25">
      <c r="A130" s="63" t="s">
        <v>129</v>
      </c>
      <c r="B130" s="60" t="s">
        <v>154</v>
      </c>
      <c r="C130" s="60">
        <v>0.14684591520165458</v>
      </c>
      <c r="D130" s="60">
        <v>-6.7628494138863848E-2</v>
      </c>
      <c r="E130" s="60">
        <v>0.20309477756286265</v>
      </c>
      <c r="F130" s="60">
        <v>0.10610932475884249</v>
      </c>
      <c r="G130" s="60">
        <v>-0.10610465116279066</v>
      </c>
      <c r="H130" s="60">
        <v>0.27886178861788613</v>
      </c>
      <c r="I130" s="60">
        <v>0.23204068658614108</v>
      </c>
      <c r="J130" s="54">
        <f>J99</f>
        <v>-1.2260336507108338E-2</v>
      </c>
      <c r="K130" s="54">
        <f t="shared" ref="K130:N130" si="234">K99</f>
        <v>-1.2260336507108338E-2</v>
      </c>
      <c r="L130" s="54">
        <f t="shared" si="234"/>
        <v>-1.2260336507108338E-2</v>
      </c>
      <c r="M130" s="54">
        <f t="shared" si="234"/>
        <v>-1.2260336507108338E-2</v>
      </c>
      <c r="N130" s="54">
        <f t="shared" si="234"/>
        <v>-1.2260336507108338E-2</v>
      </c>
    </row>
    <row r="131" spans="1:14" x14ac:dyDescent="0.25">
      <c r="A131" s="63" t="s">
        <v>131</v>
      </c>
      <c r="B131" s="60">
        <v>0.20782290995056951</v>
      </c>
      <c r="C131" s="60">
        <v>0.24266958424507659</v>
      </c>
      <c r="D131" s="60">
        <v>0.21828161283512773</v>
      </c>
      <c r="E131" s="60">
        <v>0.2408052651955091</v>
      </c>
      <c r="F131" s="60">
        <v>0.26189569851541683</v>
      </c>
      <c r="G131" s="60">
        <v>0.24463007159904535</v>
      </c>
      <c r="H131" s="60">
        <v>0.2944038929440389</v>
      </c>
      <c r="I131" s="60">
        <v>0.32544080604534004</v>
      </c>
      <c r="J131" s="60">
        <v>0.32544080604534004</v>
      </c>
      <c r="K131" s="60">
        <v>0.32544080604534004</v>
      </c>
      <c r="L131" s="60">
        <v>0.32544080604534004</v>
      </c>
      <c r="M131" s="60">
        <v>0.32544080604534004</v>
      </c>
      <c r="N131" s="60">
        <v>0.32544080604534004</v>
      </c>
    </row>
    <row r="132" spans="1:14" x14ac:dyDescent="0.25">
      <c r="A132" s="57" t="s">
        <v>132</v>
      </c>
      <c r="B132" s="62">
        <v>49</v>
      </c>
      <c r="C132" s="62">
        <v>43</v>
      </c>
      <c r="D132" s="62">
        <v>54</v>
      </c>
      <c r="E132" s="62">
        <v>55</v>
      </c>
      <c r="F132" s="62">
        <v>53</v>
      </c>
      <c r="G132" s="62">
        <v>46</v>
      </c>
      <c r="H132" s="62">
        <v>43</v>
      </c>
      <c r="I132" s="62">
        <v>42</v>
      </c>
      <c r="J132" s="72">
        <f>I132*(J133+1)</f>
        <v>40.475806451612904</v>
      </c>
      <c r="K132" s="72">
        <f t="shared" ref="K132:N132" si="235">J132*(K133+1)</f>
        <v>39.006926378772114</v>
      </c>
      <c r="L132" s="72">
        <f t="shared" si="235"/>
        <v>37.591352437607</v>
      </c>
      <c r="M132" s="72">
        <f t="shared" si="235"/>
        <v>36.227150131403519</v>
      </c>
      <c r="N132" s="72">
        <f t="shared" si="235"/>
        <v>34.912455166957422</v>
      </c>
    </row>
    <row r="133" spans="1:14" x14ac:dyDescent="0.25">
      <c r="A133" s="63" t="s">
        <v>129</v>
      </c>
      <c r="B133" s="60" t="s">
        <v>154</v>
      </c>
      <c r="C133" s="60">
        <v>-0.12244897959183676</v>
      </c>
      <c r="D133" s="60">
        <v>0.2558139534883721</v>
      </c>
      <c r="E133" s="60">
        <v>1.8518518518518601E-2</v>
      </c>
      <c r="F133" s="60">
        <v>-3.6363636363636376E-2</v>
      </c>
      <c r="G133" s="60">
        <v>-0.13207547169811318</v>
      </c>
      <c r="H133" s="60">
        <v>-6.5217391304347783E-2</v>
      </c>
      <c r="I133" s="60">
        <v>-2.3255813953488413E-2</v>
      </c>
      <c r="J133" s="74">
        <f>J102</f>
        <v>-3.6290322580645129E-2</v>
      </c>
      <c r="K133" s="74">
        <f t="shared" ref="K133:N133" si="236">J133</f>
        <v>-3.6290322580645129E-2</v>
      </c>
      <c r="L133" s="74">
        <f>K133</f>
        <v>-3.6290322580645129E-2</v>
      </c>
      <c r="M133" s="74">
        <f t="shared" si="236"/>
        <v>-3.6290322580645129E-2</v>
      </c>
      <c r="N133" s="74">
        <f t="shared" si="236"/>
        <v>-3.6290322580645129E-2</v>
      </c>
    </row>
    <row r="134" spans="1:14" x14ac:dyDescent="0.25">
      <c r="A134" s="63" t="s">
        <v>133</v>
      </c>
      <c r="B134" s="60">
        <v>1.053084031807436E-2</v>
      </c>
      <c r="C134" s="60">
        <v>9.4091903719912464E-3</v>
      </c>
      <c r="D134" s="60">
        <v>1.1399620012666244E-2</v>
      </c>
      <c r="E134" s="60">
        <v>1.064653503677894E-2</v>
      </c>
      <c r="F134" s="60">
        <v>1.0087552341073468E-2</v>
      </c>
      <c r="G134" s="60">
        <v>9.148766905330152E-3</v>
      </c>
      <c r="H134" s="60">
        <v>8.0479131574022079E-3</v>
      </c>
      <c r="I134" s="60">
        <v>7.0528967254408059E-3</v>
      </c>
      <c r="J134" s="60">
        <v>7.0528967254408059E-3</v>
      </c>
      <c r="K134" s="60">
        <v>7.0528967254408059E-3</v>
      </c>
      <c r="L134" s="60">
        <v>7.0528967254408059E-3</v>
      </c>
      <c r="M134" s="60">
        <v>7.0528967254408059E-3</v>
      </c>
      <c r="N134" s="60">
        <v>7.0528967254408059E-3</v>
      </c>
    </row>
    <row r="135" spans="1:14" x14ac:dyDescent="0.25">
      <c r="A135" s="63" t="str">
        <f>A104</f>
        <v>As a % of PPE</v>
      </c>
      <c r="B135" s="60">
        <f>+IFERROR(B132/B142,"nm")</f>
        <v>0.15909090909090909</v>
      </c>
      <c r="C135" s="60">
        <f t="shared" ref="C135:N135" si="237">+IFERROR(C132/C142,"nm")</f>
        <v>0.12951807228915663</v>
      </c>
      <c r="D135" s="60">
        <f t="shared" si="237"/>
        <v>0.1588235294117647</v>
      </c>
      <c r="E135" s="60">
        <f t="shared" si="237"/>
        <v>0.16224188790560473</v>
      </c>
      <c r="F135" s="60">
        <f t="shared" si="237"/>
        <v>0.16257668711656442</v>
      </c>
      <c r="G135" s="60">
        <f t="shared" si="237"/>
        <v>0.1554054054054054</v>
      </c>
      <c r="H135" s="60">
        <f t="shared" si="237"/>
        <v>0.14144736842105263</v>
      </c>
      <c r="I135" s="60">
        <f t="shared" si="237"/>
        <v>0.15328467153284672</v>
      </c>
      <c r="J135" s="60">
        <f t="shared" si="237"/>
        <v>0.1512060743750902</v>
      </c>
      <c r="K135" s="60">
        <f t="shared" si="237"/>
        <v>0.14915566376789369</v>
      </c>
      <c r="L135" s="60">
        <f t="shared" si="237"/>
        <v>0.14713305749114808</v>
      </c>
      <c r="M135" s="60">
        <f t="shared" si="237"/>
        <v>0.145137878507791</v>
      </c>
      <c r="N135" s="60">
        <f t="shared" si="237"/>
        <v>0.14316975489352304</v>
      </c>
    </row>
    <row r="136" spans="1:14" x14ac:dyDescent="0.25">
      <c r="A136" s="57" t="s">
        <v>134</v>
      </c>
      <c r="B136" s="58">
        <v>918</v>
      </c>
      <c r="C136" s="58">
        <v>1066</v>
      </c>
      <c r="D136" s="62">
        <v>980</v>
      </c>
      <c r="E136" s="62">
        <v>1189</v>
      </c>
      <c r="F136" s="62">
        <v>1323</v>
      </c>
      <c r="G136" s="62">
        <v>1184</v>
      </c>
      <c r="H136" s="62">
        <v>1530</v>
      </c>
      <c r="I136" s="62">
        <v>1896</v>
      </c>
      <c r="J136" s="72">
        <f>I136*(J137+1)</f>
        <v>1877.6507294525493</v>
      </c>
      <c r="K136" s="72">
        <f t="shared" ref="K136:N136" si="238">J136*(K137+1)</f>
        <v>1859.479041040976</v>
      </c>
      <c r="L136" s="72">
        <f t="shared" si="238"/>
        <v>1841.4832161457362</v>
      </c>
      <c r="M136" s="72">
        <f t="shared" si="238"/>
        <v>1823.6615527798883</v>
      </c>
      <c r="N136" s="72">
        <f t="shared" si="238"/>
        <v>1806.0123654281256</v>
      </c>
    </row>
    <row r="137" spans="1:14" x14ac:dyDescent="0.25">
      <c r="A137" s="63" t="s">
        <v>129</v>
      </c>
      <c r="B137" s="60" t="s">
        <v>154</v>
      </c>
      <c r="C137" s="60">
        <v>0.16122004357298469</v>
      </c>
      <c r="D137" s="60">
        <v>-8.0675422138836828E-2</v>
      </c>
      <c r="E137" s="60">
        <v>0.21326530612244898</v>
      </c>
      <c r="F137" s="60">
        <v>0.11269974768713209</v>
      </c>
      <c r="G137" s="60">
        <v>-0.1050642479213908</v>
      </c>
      <c r="H137" s="60">
        <v>0.29222972972972983</v>
      </c>
      <c r="I137" s="60">
        <v>0.23921568627450984</v>
      </c>
      <c r="J137" s="54">
        <f>J106</f>
        <v>-9.67788530983682E-3</v>
      </c>
      <c r="K137" s="54">
        <f t="shared" ref="K137:N137" si="239">J137</f>
        <v>-9.67788530983682E-3</v>
      </c>
      <c r="L137" s="54">
        <f t="shared" si="239"/>
        <v>-9.67788530983682E-3</v>
      </c>
      <c r="M137" s="54">
        <f t="shared" si="239"/>
        <v>-9.67788530983682E-3</v>
      </c>
      <c r="N137" s="54">
        <f t="shared" si="239"/>
        <v>-9.67788530983682E-3</v>
      </c>
    </row>
    <row r="138" spans="1:14" x14ac:dyDescent="0.25">
      <c r="A138" s="63" t="s">
        <v>131</v>
      </c>
      <c r="B138" s="60">
        <v>0.19729206963249515</v>
      </c>
      <c r="C138" s="60">
        <v>0.23326039387308534</v>
      </c>
      <c r="D138" s="60">
        <v>0.20688199282246147</v>
      </c>
      <c r="E138" s="60">
        <v>0.23015873015873015</v>
      </c>
      <c r="F138" s="60">
        <v>0.25180814617434338</v>
      </c>
      <c r="G138" s="60">
        <v>0.2354813046937152</v>
      </c>
      <c r="H138" s="60">
        <v>0.28635597978663674</v>
      </c>
      <c r="I138" s="60">
        <v>0.31838790931989924</v>
      </c>
      <c r="J138" s="60">
        <v>0.31838790931989924</v>
      </c>
      <c r="K138" s="60">
        <v>0.31838790931989924</v>
      </c>
      <c r="L138" s="60">
        <v>0.31838790931989924</v>
      </c>
      <c r="M138" s="60">
        <v>0.31838790931989924</v>
      </c>
      <c r="N138" s="60">
        <v>0.31838790931989924</v>
      </c>
    </row>
    <row r="139" spans="1:14" x14ac:dyDescent="0.25">
      <c r="A139" s="57" t="s">
        <v>135</v>
      </c>
      <c r="B139" s="62">
        <v>52</v>
      </c>
      <c r="C139" s="62">
        <v>64</v>
      </c>
      <c r="D139" s="62">
        <v>59</v>
      </c>
      <c r="E139" s="62">
        <v>49</v>
      </c>
      <c r="F139" s="62">
        <v>47</v>
      </c>
      <c r="G139" s="62">
        <v>41</v>
      </c>
      <c r="H139" s="62">
        <v>54</v>
      </c>
      <c r="I139" s="62">
        <v>56</v>
      </c>
      <c r="J139" s="72">
        <f>I139*(J140+1)</f>
        <v>61.076258992805762</v>
      </c>
      <c r="K139" s="72">
        <f t="shared" ref="K139:N139" si="240">J139*(K140+1)</f>
        <v>66.612668081362258</v>
      </c>
      <c r="L139" s="72">
        <f t="shared" si="240"/>
        <v>72.650938713197974</v>
      </c>
      <c r="M139" s="72">
        <f t="shared" si="240"/>
        <v>79.236563373531027</v>
      </c>
      <c r="N139" s="72">
        <f t="shared" si="240"/>
        <v>86.419158326815136</v>
      </c>
    </row>
    <row r="140" spans="1:14" x14ac:dyDescent="0.25">
      <c r="A140" s="63" t="s">
        <v>129</v>
      </c>
      <c r="B140" s="60" t="s">
        <v>154</v>
      </c>
      <c r="C140" s="60">
        <v>0.23076923076923084</v>
      </c>
      <c r="D140" s="60">
        <v>-7.8125E-2</v>
      </c>
      <c r="E140" s="60">
        <v>-0.16949152542372881</v>
      </c>
      <c r="F140" s="60">
        <v>-4.081632653061229E-2</v>
      </c>
      <c r="G140" s="60">
        <v>-0.12765957446808507</v>
      </c>
      <c r="H140" s="60">
        <v>0.31707317073170738</v>
      </c>
      <c r="I140" s="60">
        <v>3.7037037037036979E-2</v>
      </c>
      <c r="J140" s="54">
        <f>J109</f>
        <v>9.0647482014388547E-2</v>
      </c>
      <c r="K140" s="54">
        <f t="shared" ref="K140:N140" si="241">J140</f>
        <v>9.0647482014388547E-2</v>
      </c>
      <c r="L140" s="54">
        <f t="shared" si="241"/>
        <v>9.0647482014388547E-2</v>
      </c>
      <c r="M140" s="54">
        <f t="shared" si="241"/>
        <v>9.0647482014388547E-2</v>
      </c>
      <c r="N140" s="54">
        <f t="shared" si="241"/>
        <v>9.0647482014388547E-2</v>
      </c>
    </row>
    <row r="141" spans="1:14" x14ac:dyDescent="0.25">
      <c r="A141" s="63" t="s">
        <v>133</v>
      </c>
      <c r="B141" s="60">
        <v>1.117558564367075E-2</v>
      </c>
      <c r="C141" s="60">
        <v>1.400437636761488E-2</v>
      </c>
      <c r="D141" s="60">
        <v>1.2455140384209416E-2</v>
      </c>
      <c r="E141" s="60">
        <v>9.485094850948509E-3</v>
      </c>
      <c r="F141" s="60">
        <v>8.9455652835934533E-3</v>
      </c>
      <c r="G141" s="60">
        <v>8.1543357199681775E-3</v>
      </c>
      <c r="H141" s="60">
        <v>1.0106681639528355E-2</v>
      </c>
      <c r="I141" s="60">
        <v>9.4038623005877411E-3</v>
      </c>
      <c r="J141" s="60">
        <v>9.4038623005877411E-3</v>
      </c>
      <c r="K141" s="60">
        <v>9.4038623005877411E-3</v>
      </c>
      <c r="L141" s="60">
        <v>9.4038623005877411E-3</v>
      </c>
      <c r="M141" s="60">
        <v>9.4038623005877411E-3</v>
      </c>
      <c r="N141" s="60">
        <v>9.4038623005877411E-3</v>
      </c>
    </row>
    <row r="142" spans="1:14" s="72" customFormat="1" x14ac:dyDescent="0.25">
      <c r="A142" s="71" t="str">
        <f>[2]Historicals!$A$169</f>
        <v>PROPERTY, PLANT AND EQUIPMENT, NET</v>
      </c>
      <c r="B142" s="73">
        <f>[2]Historicals!$B$177</f>
        <v>308</v>
      </c>
      <c r="C142" s="73">
        <f>[2]Historicals!$C$177</f>
        <v>332</v>
      </c>
      <c r="D142" s="73">
        <f>[2]Historicals!$D$177</f>
        <v>340</v>
      </c>
      <c r="E142" s="73">
        <f>[2]Historicals!$E$177</f>
        <v>339</v>
      </c>
      <c r="F142" s="73">
        <f>[2]Historicals!$F$177</f>
        <v>326</v>
      </c>
      <c r="G142" s="73">
        <f>[2]Historicals!$G$177</f>
        <v>296</v>
      </c>
      <c r="H142" s="73">
        <f>[2]Historicals!$H$177</f>
        <v>304</v>
      </c>
      <c r="I142" s="73">
        <f>[2]Historicals!$I$177</f>
        <v>274</v>
      </c>
      <c r="J142" s="72">
        <f>I142*(J143+1)</f>
        <v>267.68637846655793</v>
      </c>
      <c r="K142" s="72">
        <f t="shared" ref="K142:N142" si="242">J142*(K143+1)</f>
        <v>261.51823801657406</v>
      </c>
      <c r="L142" s="72">
        <f t="shared" si="242"/>
        <v>255.4922264146424</v>
      </c>
      <c r="M142" s="72">
        <f t="shared" si="242"/>
        <v>249.60506866895429</v>
      </c>
      <c r="N142" s="72">
        <f t="shared" si="242"/>
        <v>243.85356525141924</v>
      </c>
    </row>
    <row r="143" spans="1:14" x14ac:dyDescent="0.25">
      <c r="A143" s="68" t="str">
        <f>A140</f>
        <v>Growth %</v>
      </c>
      <c r="B143" s="60" t="str">
        <f>+IFERROR(B142/A142-1,"nm")</f>
        <v>nm</v>
      </c>
      <c r="C143" s="60">
        <f t="shared" ref="C143:I143" si="243">+IFERROR(C142/B142-1,"nm")</f>
        <v>7.7922077922077948E-2</v>
      </c>
      <c r="D143" s="60">
        <f t="shared" si="243"/>
        <v>2.4096385542168752E-2</v>
      </c>
      <c r="E143" s="60">
        <f t="shared" si="243"/>
        <v>-2.9411764705882248E-3</v>
      </c>
      <c r="F143" s="60">
        <f t="shared" si="243"/>
        <v>-3.8348082595870192E-2</v>
      </c>
      <c r="G143" s="60">
        <f t="shared" si="243"/>
        <v>-9.2024539877300637E-2</v>
      </c>
      <c r="H143" s="60">
        <f t="shared" si="243"/>
        <v>2.7027027027026973E-2</v>
      </c>
      <c r="I143" s="60">
        <f t="shared" si="243"/>
        <v>-9.8684210526315819E-2</v>
      </c>
      <c r="J143" s="60">
        <f>J112</f>
        <v>-2.3042414355628038E-2</v>
      </c>
      <c r="K143" s="60">
        <f t="shared" ref="K143:N143" si="244">J143</f>
        <v>-2.3042414355628038E-2</v>
      </c>
      <c r="L143" s="60">
        <f t="shared" si="244"/>
        <v>-2.3042414355628038E-2</v>
      </c>
      <c r="M143" s="60">
        <f t="shared" si="244"/>
        <v>-2.3042414355628038E-2</v>
      </c>
      <c r="N143" s="60">
        <f t="shared" si="244"/>
        <v>-2.3042414355628038E-2</v>
      </c>
    </row>
    <row r="144" spans="1:14" x14ac:dyDescent="0.25">
      <c r="A144" s="68" t="str">
        <f>A141</f>
        <v>As a  % of revenue</v>
      </c>
      <c r="B144" s="60">
        <f>+IFERROR(B142/B115,"nm")</f>
        <v>6.6193853427895979E-2</v>
      </c>
      <c r="C144" s="60">
        <f t="shared" ref="C144:N144" si="245">+IFERROR(C142/C115,"nm")</f>
        <v>7.264770240700219E-2</v>
      </c>
      <c r="D144" s="60">
        <f t="shared" si="245"/>
        <v>7.1775385264935612E-2</v>
      </c>
      <c r="E144" s="60">
        <f t="shared" si="245"/>
        <v>6.5621370499419282E-2</v>
      </c>
      <c r="F144" s="60">
        <f t="shared" si="245"/>
        <v>6.2047963456414161E-2</v>
      </c>
      <c r="G144" s="60">
        <f t="shared" si="245"/>
        <v>5.88703261734288E-2</v>
      </c>
      <c r="H144" s="60">
        <f t="shared" si="245"/>
        <v>5.6896874415122589E-2</v>
      </c>
      <c r="I144" s="60">
        <f t="shared" si="245"/>
        <v>4.6011754827875735E-2</v>
      </c>
      <c r="J144" s="60">
        <f t="shared" si="245"/>
        <v>4.2861301062987599E-2</v>
      </c>
      <c r="K144" s="60">
        <f t="shared" si="245"/>
        <v>3.9926560846992074E-2</v>
      </c>
      <c r="L144" s="60">
        <f t="shared" si="245"/>
        <v>3.7192764137651282E-2</v>
      </c>
      <c r="M144" s="60">
        <f t="shared" si="245"/>
        <v>3.4646152206800271E-2</v>
      </c>
      <c r="N144" s="60">
        <f t="shared" si="245"/>
        <v>3.2273908395036903E-2</v>
      </c>
    </row>
    <row r="145" spans="1:14" x14ac:dyDescent="0.25">
      <c r="A145" s="56" t="s">
        <v>155</v>
      </c>
      <c r="B145" s="56"/>
      <c r="C145" s="56"/>
      <c r="D145" s="56"/>
      <c r="E145" s="56"/>
      <c r="F145" s="56"/>
      <c r="G145" s="56"/>
      <c r="H145" s="56"/>
      <c r="I145" s="56"/>
      <c r="J145" s="39"/>
      <c r="K145" s="39"/>
      <c r="L145" s="39"/>
      <c r="M145" s="39"/>
      <c r="N145" s="39"/>
    </row>
    <row r="146" spans="1:14" x14ac:dyDescent="0.25">
      <c r="A146" s="57" t="s">
        <v>136</v>
      </c>
      <c r="B146" s="57">
        <v>115</v>
      </c>
      <c r="C146" s="57">
        <v>73</v>
      </c>
      <c r="D146" s="57">
        <v>73</v>
      </c>
      <c r="E146" s="57">
        <v>88</v>
      </c>
      <c r="F146" s="57">
        <v>42</v>
      </c>
      <c r="G146" s="57">
        <v>30</v>
      </c>
      <c r="H146" s="57">
        <v>25</v>
      </c>
      <c r="I146" s="57">
        <v>102</v>
      </c>
      <c r="J146" s="47">
        <f>I146*(1+J147)</f>
        <v>106.97426916341102</v>
      </c>
      <c r="K146" s="47">
        <f t="shared" ref="K146:N146" si="246">J146*(1+K147)</f>
        <v>112.1911202259403</v>
      </c>
      <c r="L146" s="47">
        <f t="shared" si="246"/>
        <v>117.66238326268964</v>
      </c>
      <c r="M146" s="47">
        <f t="shared" si="246"/>
        <v>123.40046527011167</v>
      </c>
      <c r="N146" s="47">
        <f t="shared" si="246"/>
        <v>129.41837830093215</v>
      </c>
    </row>
    <row r="147" spans="1:14" x14ac:dyDescent="0.25">
      <c r="A147" s="59" t="s">
        <v>129</v>
      </c>
      <c r="B147" s="60" t="s">
        <v>154</v>
      </c>
      <c r="C147" s="60">
        <v>-0.36521739130434783</v>
      </c>
      <c r="D147" s="60">
        <v>0</v>
      </c>
      <c r="E147" s="60">
        <v>0.20547945205479445</v>
      </c>
      <c r="F147" s="60">
        <v>-0.52272727272727271</v>
      </c>
      <c r="G147" s="60">
        <v>-0.2857142857142857</v>
      </c>
      <c r="H147" s="60">
        <v>-0.16666666666666663</v>
      </c>
      <c r="I147" s="60">
        <v>3.08</v>
      </c>
      <c r="J147" s="54">
        <f>J116</f>
        <v>4.8767344739323759E-2</v>
      </c>
      <c r="K147" s="54">
        <f t="shared" ref="K147:N147" si="247">K116</f>
        <v>4.8767344739323759E-2</v>
      </c>
      <c r="L147" s="54">
        <f t="shared" si="247"/>
        <v>4.8767344739323759E-2</v>
      </c>
      <c r="M147" s="54">
        <f t="shared" si="247"/>
        <v>4.8767344739323759E-2</v>
      </c>
      <c r="N147" s="54">
        <f t="shared" si="247"/>
        <v>4.8767344739323759E-2</v>
      </c>
    </row>
    <row r="148" spans="1:14" hidden="1" x14ac:dyDescent="0.25">
      <c r="A148" s="61" t="s">
        <v>113</v>
      </c>
      <c r="B148" s="57"/>
      <c r="C148" s="57"/>
      <c r="D148" s="57"/>
      <c r="E148" s="57"/>
      <c r="F148" s="57"/>
      <c r="G148" s="57"/>
      <c r="H148" s="57"/>
      <c r="I148" s="57"/>
    </row>
    <row r="149" spans="1:14" hidden="1" x14ac:dyDescent="0.25">
      <c r="A149" s="59" t="s">
        <v>129</v>
      </c>
      <c r="B149" s="60"/>
      <c r="C149" s="60"/>
      <c r="D149" s="60"/>
      <c r="E149" s="60"/>
      <c r="F149" s="60"/>
      <c r="G149" s="60"/>
      <c r="H149" s="60"/>
      <c r="I149" s="60"/>
    </row>
    <row r="150" spans="1:14" hidden="1" x14ac:dyDescent="0.25">
      <c r="A150" s="59" t="s">
        <v>137</v>
      </c>
      <c r="B150" s="60"/>
      <c r="C150" s="60"/>
      <c r="D150" s="60"/>
      <c r="E150" s="60"/>
      <c r="F150" s="60"/>
      <c r="G150" s="60"/>
      <c r="H150" s="60"/>
      <c r="I150" s="60"/>
    </row>
    <row r="151" spans="1:14" hidden="1" x14ac:dyDescent="0.25">
      <c r="A151" s="59" t="s">
        <v>138</v>
      </c>
      <c r="B151" s="60"/>
      <c r="C151" s="60"/>
      <c r="D151" s="60"/>
      <c r="E151" s="60"/>
      <c r="F151" s="60"/>
      <c r="G151" s="60"/>
      <c r="H151" s="60"/>
      <c r="I151" s="60"/>
    </row>
    <row r="152" spans="1:14" hidden="1" x14ac:dyDescent="0.25">
      <c r="A152" s="61" t="s">
        <v>114</v>
      </c>
      <c r="B152" s="57"/>
      <c r="C152" s="57"/>
      <c r="D152" s="57"/>
      <c r="E152" s="57"/>
      <c r="F152" s="57"/>
      <c r="G152" s="57"/>
      <c r="H152" s="57"/>
      <c r="I152" s="57"/>
    </row>
    <row r="153" spans="1:14" hidden="1" x14ac:dyDescent="0.25">
      <c r="A153" s="59" t="s">
        <v>129</v>
      </c>
      <c r="B153" s="60"/>
      <c r="C153" s="60"/>
      <c r="D153" s="60"/>
      <c r="E153" s="60"/>
      <c r="F153" s="60"/>
      <c r="G153" s="60"/>
      <c r="H153" s="60"/>
      <c r="I153" s="60"/>
    </row>
    <row r="154" spans="1:14" hidden="1" x14ac:dyDescent="0.25">
      <c r="A154" s="59" t="s">
        <v>137</v>
      </c>
      <c r="B154" s="60"/>
      <c r="C154" s="60"/>
      <c r="D154" s="60"/>
      <c r="E154" s="60"/>
      <c r="F154" s="60"/>
      <c r="G154" s="60"/>
      <c r="H154" s="60"/>
      <c r="I154" s="60"/>
    </row>
    <row r="155" spans="1:14" hidden="1" x14ac:dyDescent="0.25">
      <c r="A155" s="59" t="s">
        <v>138</v>
      </c>
      <c r="B155" s="60"/>
      <c r="C155" s="60"/>
      <c r="D155" s="60"/>
      <c r="E155" s="60"/>
      <c r="F155" s="60"/>
      <c r="G155" s="60"/>
      <c r="H155" s="60"/>
      <c r="I155" s="60"/>
    </row>
    <row r="156" spans="1:14" hidden="1" x14ac:dyDescent="0.25">
      <c r="A156" s="61" t="s">
        <v>115</v>
      </c>
      <c r="B156" s="62"/>
      <c r="C156" s="62"/>
      <c r="D156" s="62"/>
      <c r="E156" s="62"/>
      <c r="F156" s="62"/>
      <c r="G156" s="62"/>
      <c r="H156" s="62"/>
      <c r="I156" s="62"/>
    </row>
    <row r="157" spans="1:14" hidden="1" x14ac:dyDescent="0.25">
      <c r="A157" s="59" t="s">
        <v>129</v>
      </c>
      <c r="B157" s="60"/>
      <c r="C157" s="60"/>
      <c r="D157" s="60"/>
      <c r="E157" s="60"/>
      <c r="F157" s="60"/>
      <c r="G157" s="60"/>
      <c r="H157" s="60"/>
      <c r="I157" s="60"/>
    </row>
    <row r="158" spans="1:14" hidden="1" x14ac:dyDescent="0.25">
      <c r="A158" s="59" t="s">
        <v>137</v>
      </c>
      <c r="B158" s="60"/>
      <c r="C158" s="60"/>
      <c r="D158" s="60"/>
      <c r="E158" s="60"/>
      <c r="F158" s="60"/>
      <c r="G158" s="60"/>
      <c r="H158" s="60"/>
      <c r="I158" s="60"/>
    </row>
    <row r="159" spans="1:14" hidden="1" x14ac:dyDescent="0.25">
      <c r="A159" s="59" t="s">
        <v>138</v>
      </c>
      <c r="B159" s="60"/>
      <c r="C159" s="60"/>
      <c r="D159" s="60"/>
      <c r="E159" s="60"/>
      <c r="F159" s="60"/>
      <c r="G159" s="60"/>
      <c r="H159" s="60"/>
      <c r="I159" s="60"/>
    </row>
    <row r="160" spans="1:14" x14ac:dyDescent="0.25">
      <c r="A160" s="57" t="s">
        <v>130</v>
      </c>
      <c r="B160" s="62">
        <v>-2053</v>
      </c>
      <c r="C160" s="62">
        <v>-2366</v>
      </c>
      <c r="D160" s="62">
        <v>-2444</v>
      </c>
      <c r="E160" s="62">
        <v>-2441</v>
      </c>
      <c r="F160" s="62">
        <v>-3067</v>
      </c>
      <c r="G160" s="62">
        <v>-3254</v>
      </c>
      <c r="H160" s="62">
        <v>-3434</v>
      </c>
      <c r="I160" s="62">
        <v>-4042</v>
      </c>
      <c r="J160" s="72">
        <f>I160*(J161+1)</f>
        <v>-3992.443719838268</v>
      </c>
      <c r="K160" s="72">
        <f t="shared" ref="K160:N160" si="248">J160*(K161+1)</f>
        <v>-3943.4950163473595</v>
      </c>
      <c r="L160" s="72">
        <f t="shared" si="248"/>
        <v>-3895.1464404328362</v>
      </c>
      <c r="M160" s="72">
        <f t="shared" si="248"/>
        <v>-3847.3906343286644</v>
      </c>
      <c r="N160" s="72">
        <f t="shared" si="248"/>
        <v>-3800.220330477498</v>
      </c>
    </row>
    <row r="161" spans="1:14" x14ac:dyDescent="0.25">
      <c r="A161" s="63" t="s">
        <v>129</v>
      </c>
      <c r="B161" s="60" t="s">
        <v>154</v>
      </c>
      <c r="C161" s="60">
        <v>0.15245981490501714</v>
      </c>
      <c r="D161" s="60">
        <v>3.2967032967033072E-2</v>
      </c>
      <c r="E161" s="60">
        <v>-1.2274959083469206E-3</v>
      </c>
      <c r="F161" s="60">
        <v>0.25645227365833678</v>
      </c>
      <c r="G161" s="60">
        <v>6.0971633518095869E-2</v>
      </c>
      <c r="H161" s="60">
        <v>5.5316533497234088E-2</v>
      </c>
      <c r="I161" s="60">
        <v>0.1770529994175889</v>
      </c>
      <c r="J161" s="54">
        <f>J130</f>
        <v>-1.2260336507108338E-2</v>
      </c>
      <c r="K161" s="54">
        <f t="shared" ref="K161:N161" si="249">K130</f>
        <v>-1.2260336507108338E-2</v>
      </c>
      <c r="L161" s="54">
        <f t="shared" si="249"/>
        <v>-1.2260336507108338E-2</v>
      </c>
      <c r="M161" s="54">
        <f t="shared" si="249"/>
        <v>-1.2260336507108338E-2</v>
      </c>
      <c r="N161" s="54">
        <f t="shared" si="249"/>
        <v>-1.2260336507108338E-2</v>
      </c>
    </row>
    <row r="162" spans="1:14" x14ac:dyDescent="0.25">
      <c r="A162" s="63" t="s">
        <v>131</v>
      </c>
      <c r="B162" s="60">
        <v>-17.85217391304348</v>
      </c>
      <c r="C162" s="60">
        <v>-32.410958904109592</v>
      </c>
      <c r="D162" s="60">
        <v>-33.479452054794521</v>
      </c>
      <c r="E162" s="60">
        <v>-27.738636363636363</v>
      </c>
      <c r="F162" s="60">
        <v>-73.023809523809518</v>
      </c>
      <c r="G162" s="60">
        <v>-108.46666666666667</v>
      </c>
      <c r="H162" s="60">
        <v>-137.36000000000001</v>
      </c>
      <c r="I162" s="60">
        <v>-39.627450980392155</v>
      </c>
      <c r="J162" s="60">
        <v>-39.627450980392155</v>
      </c>
      <c r="K162" s="60">
        <v>-39.627450980392155</v>
      </c>
      <c r="L162" s="60">
        <v>-39.627450980392155</v>
      </c>
      <c r="M162" s="60">
        <v>-39.627450980392155</v>
      </c>
      <c r="N162" s="60">
        <v>-39.627450980392155</v>
      </c>
    </row>
    <row r="163" spans="1:14" x14ac:dyDescent="0.25">
      <c r="A163" s="57" t="s">
        <v>132</v>
      </c>
      <c r="B163" s="62">
        <v>210</v>
      </c>
      <c r="C163" s="62">
        <v>230</v>
      </c>
      <c r="D163" s="62">
        <v>233</v>
      </c>
      <c r="E163" s="62">
        <v>217</v>
      </c>
      <c r="F163" s="62">
        <v>195</v>
      </c>
      <c r="G163" s="62">
        <v>214</v>
      </c>
      <c r="H163" s="62">
        <v>222</v>
      </c>
      <c r="I163" s="62">
        <v>220</v>
      </c>
      <c r="J163" s="72">
        <f>I163*(J164+1)</f>
        <v>212.01612903225808</v>
      </c>
      <c r="K163" s="72">
        <f t="shared" ref="K163:N163" si="250">J163*(K164+1)</f>
        <v>204.32199531737774</v>
      </c>
      <c r="L163" s="72">
        <f t="shared" si="250"/>
        <v>196.90708419698905</v>
      </c>
      <c r="M163" s="72">
        <f t="shared" si="250"/>
        <v>189.76126259306605</v>
      </c>
      <c r="N163" s="72">
        <f t="shared" si="250"/>
        <v>182.87476516025316</v>
      </c>
    </row>
    <row r="164" spans="1:14" x14ac:dyDescent="0.25">
      <c r="A164" s="63" t="s">
        <v>129</v>
      </c>
      <c r="B164" s="60" t="s">
        <v>154</v>
      </c>
      <c r="C164" s="60">
        <v>9.5238095238095344E-2</v>
      </c>
      <c r="D164" s="60">
        <v>1.304347826086949E-2</v>
      </c>
      <c r="E164" s="60">
        <v>-6.8669527896995763E-2</v>
      </c>
      <c r="F164" s="60">
        <v>-0.10138248847926268</v>
      </c>
      <c r="G164" s="60">
        <v>9.7435897435897534E-2</v>
      </c>
      <c r="H164" s="60">
        <v>3.7383177570093462E-2</v>
      </c>
      <c r="I164" s="60">
        <v>-9.009009009009028E-3</v>
      </c>
      <c r="J164" s="74">
        <f>J133</f>
        <v>-3.6290322580645129E-2</v>
      </c>
      <c r="K164" s="74">
        <f t="shared" ref="K164:N164" si="251">J164</f>
        <v>-3.6290322580645129E-2</v>
      </c>
      <c r="L164" s="74">
        <f t="shared" si="251"/>
        <v>-3.6290322580645129E-2</v>
      </c>
      <c r="M164" s="74">
        <f t="shared" si="251"/>
        <v>-3.6290322580645129E-2</v>
      </c>
      <c r="N164" s="74">
        <f t="shared" si="251"/>
        <v>-3.6290322580645129E-2</v>
      </c>
    </row>
    <row r="165" spans="1:14" x14ac:dyDescent="0.25">
      <c r="A165" s="63" t="s">
        <v>133</v>
      </c>
      <c r="B165" s="60">
        <v>1.826086956521739</v>
      </c>
      <c r="C165" s="60">
        <v>3.1506849315068495</v>
      </c>
      <c r="D165" s="60">
        <v>3.1917808219178081</v>
      </c>
      <c r="E165" s="60">
        <v>2.4659090909090908</v>
      </c>
      <c r="F165" s="60">
        <v>4.6428571428571432</v>
      </c>
      <c r="G165" s="60">
        <v>7.1333333333333337</v>
      </c>
      <c r="H165" s="60">
        <v>8.8800000000000008</v>
      </c>
      <c r="I165" s="60">
        <v>2.1568627450980391</v>
      </c>
      <c r="J165" s="60">
        <v>2.1568627450980391</v>
      </c>
      <c r="K165" s="60">
        <v>2.1568627450980391</v>
      </c>
      <c r="L165" s="60">
        <v>2.1568627450980391</v>
      </c>
      <c r="M165" s="60">
        <v>2.1568627450980391</v>
      </c>
      <c r="N165" s="60">
        <v>2.1568627450980391</v>
      </c>
    </row>
    <row r="166" spans="1:14" x14ac:dyDescent="0.25">
      <c r="A166" s="63" t="str">
        <f>A135</f>
        <v>As a % of PPE</v>
      </c>
      <c r="B166" s="60">
        <f>+IFERROR(B163/B173,"nm")</f>
        <v>0.43388429752066116</v>
      </c>
      <c r="C166" s="60">
        <f t="shared" ref="C166:N166" si="252">+IFERROR(C163/C173,"nm")</f>
        <v>0.45009784735812131</v>
      </c>
      <c r="D166" s="60">
        <f t="shared" si="252"/>
        <v>0.43714821763602252</v>
      </c>
      <c r="E166" s="60">
        <f t="shared" si="252"/>
        <v>0.36348408710217756</v>
      </c>
      <c r="F166" s="60">
        <f t="shared" si="252"/>
        <v>0.2932330827067669</v>
      </c>
      <c r="G166" s="60">
        <f t="shared" si="252"/>
        <v>0.25783132530120484</v>
      </c>
      <c r="H166" s="60">
        <f t="shared" si="252"/>
        <v>0.2846153846153846</v>
      </c>
      <c r="I166" s="60">
        <f t="shared" si="252"/>
        <v>0.27883396704689478</v>
      </c>
      <c r="J166" s="60">
        <f t="shared" si="252"/>
        <v>0.27505287474592427</v>
      </c>
      <c r="K166" s="60">
        <f t="shared" si="252"/>
        <v>0.27132305546287139</v>
      </c>
      <c r="L166" s="60">
        <f t="shared" si="252"/>
        <v>0.26764381391654313</v>
      </c>
      <c r="M166" s="60">
        <f t="shared" si="252"/>
        <v>0.26401446425401787</v>
      </c>
      <c r="N166" s="60">
        <f t="shared" si="252"/>
        <v>0.26043432992279469</v>
      </c>
    </row>
    <row r="167" spans="1:14" x14ac:dyDescent="0.25">
      <c r="A167" s="57" t="s">
        <v>134</v>
      </c>
      <c r="B167" s="62">
        <v>-2263</v>
      </c>
      <c r="C167" s="62">
        <v>-2596</v>
      </c>
      <c r="D167" s="62">
        <v>-2677</v>
      </c>
      <c r="E167" s="62">
        <v>-2658</v>
      </c>
      <c r="F167" s="62">
        <v>-3262</v>
      </c>
      <c r="G167" s="62">
        <v>-3468</v>
      </c>
      <c r="H167" s="62">
        <v>-3656</v>
      </c>
      <c r="I167" s="62">
        <v>-4262</v>
      </c>
      <c r="J167" s="72">
        <f>I167*(J168+1)</f>
        <v>-4220.7528528094754</v>
      </c>
      <c r="K167" s="72">
        <f t="shared" ref="K167:N167" si="253">J167*(K168+1)</f>
        <v>-4179.9048907788183</v>
      </c>
      <c r="L167" s="72">
        <f t="shared" si="253"/>
        <v>-4139.4522506398353</v>
      </c>
      <c r="M167" s="72">
        <f t="shared" si="253"/>
        <v>-4099.3911065125967</v>
      </c>
      <c r="N167" s="72">
        <f t="shared" si="253"/>
        <v>-4059.7176695436028</v>
      </c>
    </row>
    <row r="168" spans="1:14" x14ac:dyDescent="0.25">
      <c r="A168" s="63" t="s">
        <v>129</v>
      </c>
      <c r="B168" s="60" t="s">
        <v>154</v>
      </c>
      <c r="C168" s="60">
        <v>0.1471498011489174</v>
      </c>
      <c r="D168" s="60">
        <v>3.1201848998459125E-2</v>
      </c>
      <c r="E168" s="60">
        <v>-7.097497198356395E-3</v>
      </c>
      <c r="F168" s="60">
        <v>0.22723852520692245</v>
      </c>
      <c r="G168" s="60">
        <v>6.3151440833844275E-2</v>
      </c>
      <c r="H168" s="60">
        <v>5.4209919261822392E-2</v>
      </c>
      <c r="I168" s="60">
        <v>0.16575492341356668</v>
      </c>
      <c r="J168" s="54">
        <f>J137</f>
        <v>-9.67788530983682E-3</v>
      </c>
      <c r="K168" s="54">
        <f t="shared" ref="K168:N168" si="254">J168</f>
        <v>-9.67788530983682E-3</v>
      </c>
      <c r="L168" s="54">
        <f t="shared" si="254"/>
        <v>-9.67788530983682E-3</v>
      </c>
      <c r="M168" s="54">
        <f t="shared" si="254"/>
        <v>-9.67788530983682E-3</v>
      </c>
      <c r="N168" s="54">
        <f t="shared" si="254"/>
        <v>-9.67788530983682E-3</v>
      </c>
    </row>
    <row r="169" spans="1:14" x14ac:dyDescent="0.25">
      <c r="A169" s="63" t="s">
        <v>131</v>
      </c>
      <c r="B169" s="60">
        <v>-19.678260869565218</v>
      </c>
      <c r="C169" s="60">
        <v>-35.561643835616437</v>
      </c>
      <c r="D169" s="60">
        <v>-36.671232876712331</v>
      </c>
      <c r="E169" s="60">
        <v>-30.204545454545453</v>
      </c>
      <c r="F169" s="60">
        <v>-77.666666666666671</v>
      </c>
      <c r="G169" s="60">
        <v>-115.6</v>
      </c>
      <c r="H169" s="60">
        <v>-146.24</v>
      </c>
      <c r="I169" s="60">
        <v>-41.784313725490193</v>
      </c>
      <c r="J169" s="60">
        <v>-41.784313725490193</v>
      </c>
      <c r="K169" s="60">
        <v>-41.784313725490193</v>
      </c>
      <c r="L169" s="60">
        <v>-41.784313725490193</v>
      </c>
      <c r="M169" s="60">
        <v>-41.784313725490193</v>
      </c>
      <c r="N169" s="60">
        <v>-41.784313725490193</v>
      </c>
    </row>
    <row r="170" spans="1:14" x14ac:dyDescent="0.25">
      <c r="A170" s="57" t="s">
        <v>135</v>
      </c>
      <c r="B170" s="62">
        <v>225</v>
      </c>
      <c r="C170" s="62">
        <v>258</v>
      </c>
      <c r="D170" s="62">
        <v>278</v>
      </c>
      <c r="E170" s="62">
        <v>286</v>
      </c>
      <c r="F170" s="62">
        <v>278</v>
      </c>
      <c r="G170" s="62">
        <v>438</v>
      </c>
      <c r="H170" s="62">
        <v>278</v>
      </c>
      <c r="I170" s="62">
        <v>222</v>
      </c>
      <c r="J170" s="72">
        <f>I170*(J171+1)</f>
        <v>242.12374100719427</v>
      </c>
      <c r="K170" s="72">
        <f t="shared" ref="K170:N170" si="255">J170*(K171+1)</f>
        <v>264.07164846540036</v>
      </c>
      <c r="L170" s="72">
        <f t="shared" si="255"/>
        <v>288.00907847017766</v>
      </c>
      <c r="M170" s="72">
        <f t="shared" si="255"/>
        <v>314.11637623078371</v>
      </c>
      <c r="N170" s="72">
        <f t="shared" si="255"/>
        <v>342.59023479558857</v>
      </c>
    </row>
    <row r="171" spans="1:14" x14ac:dyDescent="0.25">
      <c r="A171" s="63" t="s">
        <v>129</v>
      </c>
      <c r="B171" s="60" t="s">
        <v>154</v>
      </c>
      <c r="C171" s="60">
        <v>0.14666666666666672</v>
      </c>
      <c r="D171" s="60">
        <v>7.7519379844961156E-2</v>
      </c>
      <c r="E171" s="60">
        <v>2.877697841726623E-2</v>
      </c>
      <c r="F171" s="60">
        <v>-2.7972027972028024E-2</v>
      </c>
      <c r="G171" s="60">
        <v>0.57553956834532372</v>
      </c>
      <c r="H171" s="60">
        <v>-0.36529680365296802</v>
      </c>
      <c r="I171" s="60">
        <v>-0.20143884892086328</v>
      </c>
      <c r="J171" s="54">
        <f>J140</f>
        <v>9.0647482014388547E-2</v>
      </c>
      <c r="K171" s="54">
        <f t="shared" ref="K171:N171" si="256">J171</f>
        <v>9.0647482014388547E-2</v>
      </c>
      <c r="L171" s="54">
        <f t="shared" si="256"/>
        <v>9.0647482014388547E-2</v>
      </c>
      <c r="M171" s="54">
        <f t="shared" si="256"/>
        <v>9.0647482014388547E-2</v>
      </c>
      <c r="N171" s="54">
        <f t="shared" si="256"/>
        <v>9.0647482014388547E-2</v>
      </c>
    </row>
    <row r="172" spans="1:14" x14ac:dyDescent="0.25">
      <c r="A172" s="63" t="s">
        <v>133</v>
      </c>
      <c r="B172" s="60">
        <v>1.9565217391304348</v>
      </c>
      <c r="C172" s="60">
        <v>3.5342465753424657</v>
      </c>
      <c r="D172" s="60">
        <v>3.8082191780821919</v>
      </c>
      <c r="E172" s="60">
        <v>3.25</v>
      </c>
      <c r="F172" s="60">
        <v>6.6190476190476186</v>
      </c>
      <c r="G172" s="60">
        <v>14.6</v>
      </c>
      <c r="H172" s="60">
        <v>11.12</v>
      </c>
      <c r="I172" s="60">
        <v>2.1764705882352939</v>
      </c>
      <c r="J172" s="60">
        <v>2.1764705882352939</v>
      </c>
      <c r="K172" s="60">
        <v>2.1764705882352939</v>
      </c>
      <c r="L172" s="60">
        <v>2.1764705882352939</v>
      </c>
      <c r="M172" s="60">
        <v>2.1764705882352939</v>
      </c>
      <c r="N172" s="60">
        <v>2.1764705882352939</v>
      </c>
    </row>
    <row r="173" spans="1:14" s="72" customFormat="1" x14ac:dyDescent="0.25">
      <c r="A173" s="71" t="str">
        <f>[2]Historicals!$A$169</f>
        <v>PROPERTY, PLANT AND EQUIPMENT, NET</v>
      </c>
      <c r="B173" s="73">
        <f>[2]Historicals!$B$178</f>
        <v>484</v>
      </c>
      <c r="C173" s="73">
        <f>[2]Historicals!$C$178</f>
        <v>511</v>
      </c>
      <c r="D173" s="73">
        <f>[2]Historicals!$D$178</f>
        <v>533</v>
      </c>
      <c r="E173" s="73">
        <f>[2]Historicals!$E$178</f>
        <v>597</v>
      </c>
      <c r="F173" s="73">
        <f>[2]Historicals!$F$178</f>
        <v>665</v>
      </c>
      <c r="G173" s="73">
        <f>[2]Historicals!$G$178</f>
        <v>830</v>
      </c>
      <c r="H173" s="73">
        <f>[2]Historicals!$H$178</f>
        <v>780</v>
      </c>
      <c r="I173" s="73">
        <f>[2]Historicals!$I$178</f>
        <v>789</v>
      </c>
      <c r="J173" s="72">
        <f>I173*(J174+1)</f>
        <v>770.8195350734095</v>
      </c>
      <c r="K173" s="72">
        <f t="shared" ref="K173:N173" si="257">J173*(K174+1)</f>
        <v>753.05799195283544</v>
      </c>
      <c r="L173" s="72">
        <f t="shared" si="257"/>
        <v>735.70571766844103</v>
      </c>
      <c r="M173" s="72">
        <f t="shared" si="257"/>
        <v>718.75328167812006</v>
      </c>
      <c r="N173" s="72">
        <f t="shared" si="257"/>
        <v>702.19147074222542</v>
      </c>
    </row>
    <row r="174" spans="1:14" x14ac:dyDescent="0.25">
      <c r="A174" s="68" t="str">
        <f>A171</f>
        <v>Growth %</v>
      </c>
      <c r="B174" s="60" t="str">
        <f>+IFERROR(B173/A173-1,"nm")</f>
        <v>nm</v>
      </c>
      <c r="C174" s="60">
        <f t="shared" ref="C174:I174" si="258">+IFERROR(C173/B173-1,"nm")</f>
        <v>5.5785123966942241E-2</v>
      </c>
      <c r="D174" s="60">
        <f t="shared" si="258"/>
        <v>4.3052837573385627E-2</v>
      </c>
      <c r="E174" s="60">
        <f t="shared" si="258"/>
        <v>0.12007504690431525</v>
      </c>
      <c r="F174" s="60">
        <f t="shared" si="258"/>
        <v>0.11390284757118918</v>
      </c>
      <c r="G174" s="60">
        <f t="shared" si="258"/>
        <v>0.24812030075187974</v>
      </c>
      <c r="H174" s="60">
        <f t="shared" si="258"/>
        <v>-6.0240963855421659E-2</v>
      </c>
      <c r="I174" s="60">
        <f t="shared" si="258"/>
        <v>1.1538461538461497E-2</v>
      </c>
      <c r="J174" s="60">
        <f>J143</f>
        <v>-2.3042414355628038E-2</v>
      </c>
      <c r="K174" s="60">
        <f>J174</f>
        <v>-2.3042414355628038E-2</v>
      </c>
      <c r="L174" s="60">
        <f t="shared" ref="K174:N174" si="259">K174</f>
        <v>-2.3042414355628038E-2</v>
      </c>
      <c r="M174" s="60">
        <f t="shared" si="259"/>
        <v>-2.3042414355628038E-2</v>
      </c>
      <c r="N174" s="60">
        <f t="shared" si="259"/>
        <v>-2.3042414355628038E-2</v>
      </c>
    </row>
    <row r="175" spans="1:14" x14ac:dyDescent="0.25">
      <c r="A175" s="68" t="str">
        <f>A172</f>
        <v>As a  % of revenue</v>
      </c>
      <c r="B175" s="60">
        <f>+IFERROR(B173/B146,"nm")</f>
        <v>4.2086956521739127</v>
      </c>
      <c r="C175" s="60">
        <f t="shared" ref="C175:N175" si="260">+IFERROR(C173/C146,"nm")</f>
        <v>7</v>
      </c>
      <c r="D175" s="60">
        <f t="shared" si="260"/>
        <v>7.3013698630136989</v>
      </c>
      <c r="E175" s="60">
        <f t="shared" si="260"/>
        <v>6.7840909090909092</v>
      </c>
      <c r="F175" s="60">
        <f t="shared" si="260"/>
        <v>15.833333333333334</v>
      </c>
      <c r="G175" s="60">
        <f t="shared" si="260"/>
        <v>27.666666666666668</v>
      </c>
      <c r="H175" s="60">
        <f t="shared" si="260"/>
        <v>31.2</v>
      </c>
      <c r="I175" s="60">
        <f t="shared" si="260"/>
        <v>7.7352941176470589</v>
      </c>
      <c r="J175" s="60">
        <f t="shared" si="260"/>
        <v>7.2056536688829933</v>
      </c>
      <c r="K175" s="60">
        <f t="shared" si="260"/>
        <v>6.7122780344492625</v>
      </c>
      <c r="L175" s="60">
        <f t="shared" si="260"/>
        <v>6.2526841397214064</v>
      </c>
      <c r="M175" s="60">
        <f t="shared" si="260"/>
        <v>5.8245589277547598</v>
      </c>
      <c r="N175" s="60">
        <f t="shared" si="260"/>
        <v>5.4257477180670852</v>
      </c>
    </row>
    <row r="176" spans="1:14" x14ac:dyDescent="0.25">
      <c r="A176" s="56" t="s">
        <v>104</v>
      </c>
      <c r="B176" s="56"/>
      <c r="C176" s="56"/>
      <c r="D176" s="56"/>
      <c r="E176" s="56"/>
      <c r="F176" s="56"/>
      <c r="G176" s="56"/>
      <c r="H176" s="56"/>
      <c r="I176" s="56"/>
      <c r="J176" s="39"/>
      <c r="K176" s="39"/>
      <c r="L176" s="39"/>
      <c r="M176" s="39"/>
      <c r="N176" s="39"/>
    </row>
    <row r="177" spans="1:14" x14ac:dyDescent="0.25">
      <c r="A177" s="57" t="s">
        <v>136</v>
      </c>
      <c r="B177" s="57">
        <v>1982</v>
      </c>
      <c r="C177" s="57">
        <v>1955</v>
      </c>
      <c r="D177" s="57">
        <v>2042</v>
      </c>
      <c r="E177" s="57">
        <v>1886</v>
      </c>
      <c r="F177" s="57">
        <v>1906</v>
      </c>
      <c r="G177" s="57">
        <v>1846</v>
      </c>
      <c r="H177" s="57">
        <v>2205</v>
      </c>
      <c r="I177" s="57">
        <v>2346</v>
      </c>
      <c r="J177" s="47">
        <f>I177*(J178+1)</f>
        <v>2460.4081907584537</v>
      </c>
      <c r="K177" s="47">
        <f t="shared" ref="K177:N177" si="261">J177*(K178+1)</f>
        <v>2580.3957651966271</v>
      </c>
      <c r="L177" s="47">
        <f t="shared" si="261"/>
        <v>2706.234815041862</v>
      </c>
      <c r="M177" s="47">
        <f t="shared" si="261"/>
        <v>2838.2107012125684</v>
      </c>
      <c r="N177" s="47">
        <f t="shared" si="261"/>
        <v>2976.6227009214394</v>
      </c>
    </row>
    <row r="178" spans="1:14" x14ac:dyDescent="0.25">
      <c r="A178" s="59" t="s">
        <v>129</v>
      </c>
      <c r="B178" s="60" t="s">
        <v>154</v>
      </c>
      <c r="C178" s="60">
        <v>-1.3622603430877955E-2</v>
      </c>
      <c r="D178" s="60">
        <v>4.4501278772378416E-2</v>
      </c>
      <c r="E178" s="60">
        <v>-7.6395690499510338E-2</v>
      </c>
      <c r="F178" s="60">
        <v>1.0604453870625585E-2</v>
      </c>
      <c r="G178" s="60">
        <v>-3.147953830010497E-2</v>
      </c>
      <c r="H178" s="60">
        <v>0.19447453954496208</v>
      </c>
      <c r="I178" s="60">
        <v>6.3945578231292544E-2</v>
      </c>
      <c r="J178" s="54">
        <f>J147</f>
        <v>4.8767344739323759E-2</v>
      </c>
      <c r="K178" s="54">
        <f t="shared" ref="K178:N178" si="262">K147</f>
        <v>4.8767344739323759E-2</v>
      </c>
      <c r="L178" s="54">
        <f t="shared" si="262"/>
        <v>4.8767344739323759E-2</v>
      </c>
      <c r="M178" s="54">
        <f t="shared" si="262"/>
        <v>4.8767344739323759E-2</v>
      </c>
      <c r="N178" s="54">
        <f t="shared" si="262"/>
        <v>4.8767344739323759E-2</v>
      </c>
    </row>
    <row r="179" spans="1:14" hidden="1" x14ac:dyDescent="0.25">
      <c r="A179" s="61" t="s">
        <v>113</v>
      </c>
      <c r="B179" s="57"/>
      <c r="C179" s="57"/>
      <c r="D179" s="57"/>
      <c r="E179" s="57"/>
      <c r="F179" s="57"/>
      <c r="G179" s="57"/>
      <c r="H179" s="57"/>
      <c r="I179" s="57"/>
    </row>
    <row r="180" spans="1:14" hidden="1" x14ac:dyDescent="0.25">
      <c r="A180" s="59" t="s">
        <v>129</v>
      </c>
      <c r="B180" s="60"/>
      <c r="C180" s="60"/>
      <c r="D180" s="60"/>
      <c r="E180" s="60"/>
      <c r="F180" s="60"/>
      <c r="G180" s="60"/>
      <c r="H180" s="60"/>
      <c r="I180" s="60"/>
    </row>
    <row r="181" spans="1:14" hidden="1" x14ac:dyDescent="0.25">
      <c r="A181" s="59" t="s">
        <v>137</v>
      </c>
      <c r="B181" s="60"/>
      <c r="C181" s="60"/>
      <c r="D181" s="60"/>
      <c r="E181" s="60"/>
      <c r="F181" s="60"/>
      <c r="G181" s="60"/>
      <c r="H181" s="60"/>
      <c r="I181" s="60"/>
    </row>
    <row r="182" spans="1:14" hidden="1" x14ac:dyDescent="0.25">
      <c r="A182" s="59" t="s">
        <v>138</v>
      </c>
      <c r="B182" s="60"/>
      <c r="C182" s="60"/>
      <c r="D182" s="60"/>
      <c r="E182" s="60"/>
      <c r="F182" s="60"/>
      <c r="G182" s="60"/>
      <c r="H182" s="60"/>
      <c r="I182" s="60"/>
    </row>
    <row r="183" spans="1:14" hidden="1" x14ac:dyDescent="0.25">
      <c r="A183" s="61" t="s">
        <v>114</v>
      </c>
      <c r="B183" s="57"/>
      <c r="C183" s="57"/>
      <c r="D183" s="57"/>
      <c r="E183" s="57"/>
      <c r="F183" s="57"/>
      <c r="G183" s="57"/>
      <c r="H183" s="57"/>
      <c r="I183" s="57"/>
    </row>
    <row r="184" spans="1:14" hidden="1" x14ac:dyDescent="0.25">
      <c r="A184" s="59" t="s">
        <v>129</v>
      </c>
      <c r="B184" s="60"/>
      <c r="C184" s="60"/>
      <c r="D184" s="60"/>
      <c r="E184" s="60"/>
      <c r="F184" s="60"/>
      <c r="G184" s="60"/>
      <c r="H184" s="60"/>
      <c r="I184" s="60"/>
    </row>
    <row r="185" spans="1:14" hidden="1" x14ac:dyDescent="0.25">
      <c r="A185" s="59" t="s">
        <v>137</v>
      </c>
      <c r="B185" s="60"/>
      <c r="C185" s="60"/>
      <c r="D185" s="60"/>
      <c r="E185" s="60"/>
      <c r="F185" s="60"/>
      <c r="G185" s="60"/>
      <c r="H185" s="60"/>
      <c r="I185" s="60"/>
    </row>
    <row r="186" spans="1:14" hidden="1" x14ac:dyDescent="0.25">
      <c r="A186" s="59" t="s">
        <v>138</v>
      </c>
      <c r="B186" s="60"/>
      <c r="C186" s="60"/>
      <c r="D186" s="60"/>
      <c r="E186" s="60"/>
      <c r="F186" s="60"/>
      <c r="G186" s="60"/>
      <c r="H186" s="60"/>
      <c r="I186" s="60"/>
    </row>
    <row r="187" spans="1:14" hidden="1" x14ac:dyDescent="0.25">
      <c r="A187" s="61" t="s">
        <v>115</v>
      </c>
      <c r="B187" s="62"/>
      <c r="C187" s="62"/>
      <c r="D187" s="62"/>
      <c r="E187" s="62"/>
      <c r="F187" s="62"/>
      <c r="G187" s="62"/>
      <c r="H187" s="62"/>
      <c r="I187" s="62"/>
    </row>
    <row r="188" spans="1:14" hidden="1" x14ac:dyDescent="0.25">
      <c r="A188" s="59" t="s">
        <v>129</v>
      </c>
      <c r="B188" s="60"/>
      <c r="C188" s="60"/>
      <c r="D188" s="60"/>
      <c r="E188" s="60"/>
      <c r="F188" s="60"/>
      <c r="G188" s="60"/>
      <c r="H188" s="60"/>
      <c r="I188" s="60"/>
    </row>
    <row r="189" spans="1:14" hidden="1" x14ac:dyDescent="0.25">
      <c r="A189" s="59" t="s">
        <v>137</v>
      </c>
      <c r="B189" s="60"/>
      <c r="C189" s="60"/>
      <c r="D189" s="60"/>
      <c r="E189" s="60"/>
      <c r="F189" s="60"/>
      <c r="G189" s="60"/>
      <c r="H189" s="60"/>
      <c r="I189" s="60"/>
    </row>
    <row r="190" spans="1:14" hidden="1" x14ac:dyDescent="0.25">
      <c r="A190" s="59" t="s">
        <v>138</v>
      </c>
      <c r="B190" s="60"/>
      <c r="C190" s="60"/>
      <c r="D190" s="60"/>
      <c r="E190" s="60"/>
      <c r="F190" s="60"/>
      <c r="G190" s="60"/>
      <c r="H190" s="60"/>
      <c r="I190" s="60"/>
    </row>
    <row r="191" spans="1:14" x14ac:dyDescent="0.25">
      <c r="A191" s="57" t="s">
        <v>130</v>
      </c>
      <c r="B191" s="62">
        <v>535</v>
      </c>
      <c r="C191" s="62">
        <v>514</v>
      </c>
      <c r="D191" s="62">
        <v>505</v>
      </c>
      <c r="E191" s="62">
        <v>343</v>
      </c>
      <c r="F191" s="62">
        <v>334</v>
      </c>
      <c r="G191" s="62">
        <v>322</v>
      </c>
      <c r="H191" s="62">
        <v>569</v>
      </c>
      <c r="I191" s="62">
        <v>691</v>
      </c>
      <c r="J191" s="72">
        <f>I191*(J192+1)</f>
        <v>682.52810747358819</v>
      </c>
      <c r="K191" s="72">
        <f t="shared" ref="K191:N191" si="263">J191*(K192+1)</f>
        <v>674.16008320040214</v>
      </c>
      <c r="L191" s="72">
        <f t="shared" si="263"/>
        <v>665.89465372070504</v>
      </c>
      <c r="M191" s="72">
        <f t="shared" si="263"/>
        <v>657.73056118780482</v>
      </c>
      <c r="N191" s="72">
        <f t="shared" si="263"/>
        <v>649.66656317663308</v>
      </c>
    </row>
    <row r="192" spans="1:14" x14ac:dyDescent="0.25">
      <c r="A192" s="63" t="s">
        <v>129</v>
      </c>
      <c r="B192" s="60" t="s">
        <v>154</v>
      </c>
      <c r="C192" s="60">
        <v>-3.9252336448598157E-2</v>
      </c>
      <c r="D192" s="60">
        <v>-1.7509727626459193E-2</v>
      </c>
      <c r="E192" s="60">
        <v>-0.32079207920792074</v>
      </c>
      <c r="F192" s="60">
        <v>-2.6239067055393583E-2</v>
      </c>
      <c r="G192" s="60">
        <v>-3.59281437125748E-2</v>
      </c>
      <c r="H192" s="60">
        <v>0.76708074534161486</v>
      </c>
      <c r="I192" s="60">
        <v>0.21441124780316345</v>
      </c>
      <c r="J192" s="54">
        <f>J161</f>
        <v>-1.2260336507108338E-2</v>
      </c>
      <c r="K192" s="54">
        <f t="shared" ref="K192:N192" si="264">K161</f>
        <v>-1.2260336507108338E-2</v>
      </c>
      <c r="L192" s="54">
        <f t="shared" si="264"/>
        <v>-1.2260336507108338E-2</v>
      </c>
      <c r="M192" s="54">
        <f t="shared" si="264"/>
        <v>-1.2260336507108338E-2</v>
      </c>
      <c r="N192" s="54">
        <f t="shared" si="264"/>
        <v>-1.2260336507108338E-2</v>
      </c>
    </row>
    <row r="193" spans="1:14" x14ac:dyDescent="0.25">
      <c r="A193" s="63" t="s">
        <v>131</v>
      </c>
      <c r="B193" s="60">
        <v>0.26992936427850656</v>
      </c>
      <c r="C193" s="60">
        <v>0.26291560102301792</v>
      </c>
      <c r="D193" s="60">
        <v>0.24730656219392752</v>
      </c>
      <c r="E193" s="60">
        <v>0.18186638388123011</v>
      </c>
      <c r="F193" s="60">
        <v>0.17523609653725078</v>
      </c>
      <c r="G193" s="60">
        <v>0.17443120260021669</v>
      </c>
      <c r="H193" s="60">
        <v>0.25804988662131517</v>
      </c>
      <c r="I193" s="60">
        <v>0.29454390451832907</v>
      </c>
      <c r="J193" s="60">
        <v>0.29454390451832907</v>
      </c>
      <c r="K193" s="60">
        <v>0.29454390451832907</v>
      </c>
      <c r="L193" s="60">
        <v>0.29454390451832907</v>
      </c>
      <c r="M193" s="60">
        <v>0.29454390451832907</v>
      </c>
      <c r="N193" s="60">
        <v>0.29454390451832907</v>
      </c>
    </row>
    <row r="194" spans="1:14" x14ac:dyDescent="0.25">
      <c r="A194" s="57" t="s">
        <v>132</v>
      </c>
      <c r="B194" s="62">
        <v>18</v>
      </c>
      <c r="C194" s="62">
        <v>27</v>
      </c>
      <c r="D194" s="62">
        <v>28</v>
      </c>
      <c r="E194" s="62">
        <v>33</v>
      </c>
      <c r="F194" s="62">
        <v>31</v>
      </c>
      <c r="G194" s="62">
        <v>25</v>
      </c>
      <c r="H194" s="62">
        <v>26</v>
      </c>
      <c r="I194" s="62">
        <v>22</v>
      </c>
      <c r="J194" s="72">
        <f>I194*(J195+1)</f>
        <v>21.201612903225808</v>
      </c>
      <c r="K194" s="72">
        <f t="shared" ref="K194:N194" si="265">J194*(K195+1)</f>
        <v>20.432199531737776</v>
      </c>
      <c r="L194" s="72">
        <f t="shared" si="265"/>
        <v>19.690708419698908</v>
      </c>
      <c r="M194" s="72">
        <f t="shared" si="265"/>
        <v>18.976126259306611</v>
      </c>
      <c r="N194" s="72">
        <f t="shared" si="265"/>
        <v>18.287476516025322</v>
      </c>
    </row>
    <row r="195" spans="1:14" x14ac:dyDescent="0.25">
      <c r="A195" s="63" t="s">
        <v>129</v>
      </c>
      <c r="B195" s="60" t="s">
        <v>154</v>
      </c>
      <c r="C195" s="60">
        <v>0.5</v>
      </c>
      <c r="D195" s="60">
        <v>3.7037037037036979E-2</v>
      </c>
      <c r="E195" s="60">
        <v>0.1785714285714286</v>
      </c>
      <c r="F195" s="60">
        <v>-6.0606060606060552E-2</v>
      </c>
      <c r="G195" s="60">
        <v>-0.19354838709677424</v>
      </c>
      <c r="H195" s="60">
        <v>4.0000000000000036E-2</v>
      </c>
      <c r="I195" s="60">
        <v>-0.15384615384615385</v>
      </c>
      <c r="J195" s="74">
        <f>J164</f>
        <v>-3.6290322580645129E-2</v>
      </c>
      <c r="K195" s="74">
        <f t="shared" ref="K195:N195" si="266">J195</f>
        <v>-3.6290322580645129E-2</v>
      </c>
      <c r="L195" s="74">
        <f t="shared" si="266"/>
        <v>-3.6290322580645129E-2</v>
      </c>
      <c r="M195" s="74">
        <f t="shared" si="266"/>
        <v>-3.6290322580645129E-2</v>
      </c>
      <c r="N195" s="74">
        <f t="shared" si="266"/>
        <v>-3.6290322580645129E-2</v>
      </c>
    </row>
    <row r="196" spans="1:14" x14ac:dyDescent="0.25">
      <c r="A196" s="63" t="s">
        <v>133</v>
      </c>
      <c r="B196" s="60">
        <v>9.0817356205852677E-3</v>
      </c>
      <c r="C196" s="60">
        <v>1.3810741687979539E-2</v>
      </c>
      <c r="D196" s="60">
        <v>1.3712047012732615E-2</v>
      </c>
      <c r="E196" s="60">
        <v>1.7497348886532343E-2</v>
      </c>
      <c r="F196" s="60">
        <v>1.6264428121720881E-2</v>
      </c>
      <c r="G196" s="60">
        <v>1.3542795232936078E-2</v>
      </c>
      <c r="H196" s="60">
        <v>1.1791383219954649E-2</v>
      </c>
      <c r="I196" s="60">
        <v>9.3776641091219103E-3</v>
      </c>
      <c r="J196" s="60">
        <v>9.3776641091219103E-3</v>
      </c>
      <c r="K196" s="60">
        <v>9.3776641091219103E-3</v>
      </c>
      <c r="L196" s="60">
        <v>9.3776641091219103E-3</v>
      </c>
      <c r="M196" s="60">
        <v>9.3776641091219103E-3</v>
      </c>
      <c r="N196" s="60">
        <v>9.3776641091219103E-3</v>
      </c>
    </row>
    <row r="197" spans="1:14" x14ac:dyDescent="0.25">
      <c r="A197" s="63" t="str">
        <f>A166</f>
        <v>As a % of PPE</v>
      </c>
      <c r="B197" s="60">
        <f>+IFERROR(B194/B204,"nm")</f>
        <v>0.14754098360655737</v>
      </c>
      <c r="C197" s="60">
        <f t="shared" ref="C197:N197" si="267">+IFERROR(C194/C204,"nm")</f>
        <v>0.216</v>
      </c>
      <c r="D197" s="60">
        <f t="shared" si="267"/>
        <v>0.224</v>
      </c>
      <c r="E197" s="60">
        <f t="shared" si="267"/>
        <v>0.28695652173913044</v>
      </c>
      <c r="F197" s="60">
        <f t="shared" si="267"/>
        <v>0.31</v>
      </c>
      <c r="G197" s="60">
        <f t="shared" si="267"/>
        <v>0.3125</v>
      </c>
      <c r="H197" s="60">
        <f t="shared" si="267"/>
        <v>0.41269841269841268</v>
      </c>
      <c r="I197" s="60">
        <f t="shared" si="267"/>
        <v>0.44897959183673469</v>
      </c>
      <c r="J197" s="60">
        <f t="shared" si="267"/>
        <v>0.44289126158068209</v>
      </c>
      <c r="K197" s="60">
        <f t="shared" si="267"/>
        <v>0.43688549134735827</v>
      </c>
      <c r="L197" s="60">
        <f t="shared" si="267"/>
        <v>0.43096116159214809</v>
      </c>
      <c r="M197" s="60">
        <f t="shared" si="267"/>
        <v>0.42511716795187782</v>
      </c>
      <c r="N197" s="60">
        <f t="shared" si="267"/>
        <v>0.4193524210389491</v>
      </c>
    </row>
    <row r="198" spans="1:14" x14ac:dyDescent="0.25">
      <c r="A198" s="57" t="s">
        <v>134</v>
      </c>
      <c r="B198" s="62">
        <v>517</v>
      </c>
      <c r="C198" s="62">
        <v>487</v>
      </c>
      <c r="D198" s="62">
        <v>477</v>
      </c>
      <c r="E198" s="62">
        <v>310</v>
      </c>
      <c r="F198" s="62">
        <v>303</v>
      </c>
      <c r="G198" s="62">
        <v>297</v>
      </c>
      <c r="H198" s="62">
        <v>543</v>
      </c>
      <c r="I198" s="62">
        <v>669</v>
      </c>
      <c r="J198" s="72">
        <f>I198*(J199+1)</f>
        <v>662.52549472771921</v>
      </c>
      <c r="K198" s="72">
        <f t="shared" ref="K198:N198" si="268">J198*(K199+1)</f>
        <v>656.11364897490148</v>
      </c>
      <c r="L198" s="72">
        <f t="shared" si="268"/>
        <v>649.76385632990389</v>
      </c>
      <c r="M198" s="72">
        <f t="shared" si="268"/>
        <v>643.47551624986579</v>
      </c>
      <c r="N198" s="72">
        <f t="shared" si="268"/>
        <v>637.24803400391158</v>
      </c>
    </row>
    <row r="199" spans="1:14" x14ac:dyDescent="0.25">
      <c r="A199" s="63" t="s">
        <v>129</v>
      </c>
      <c r="B199" s="60" t="s">
        <v>154</v>
      </c>
      <c r="C199" s="60">
        <v>-5.8027079303675011E-2</v>
      </c>
      <c r="D199" s="60">
        <v>-2.0533880903490731E-2</v>
      </c>
      <c r="E199" s="60">
        <v>-0.35010482180293501</v>
      </c>
      <c r="F199" s="60">
        <v>-2.2580645161290325E-2</v>
      </c>
      <c r="G199" s="60">
        <v>-1.980198019801982E-2</v>
      </c>
      <c r="H199" s="60">
        <v>0.82828282828282829</v>
      </c>
      <c r="I199" s="60">
        <v>0.2320441988950277</v>
      </c>
      <c r="J199" s="54">
        <f>J168</f>
        <v>-9.67788530983682E-3</v>
      </c>
      <c r="K199" s="54">
        <f t="shared" ref="K199:N199" si="269">J199</f>
        <v>-9.67788530983682E-3</v>
      </c>
      <c r="L199" s="54">
        <f t="shared" si="269"/>
        <v>-9.67788530983682E-3</v>
      </c>
      <c r="M199" s="54">
        <f t="shared" si="269"/>
        <v>-9.67788530983682E-3</v>
      </c>
      <c r="N199" s="54">
        <f t="shared" si="269"/>
        <v>-9.67788530983682E-3</v>
      </c>
    </row>
    <row r="200" spans="1:14" x14ac:dyDescent="0.25">
      <c r="A200" s="63" t="s">
        <v>131</v>
      </c>
      <c r="B200" s="60">
        <v>0.26084762865792127</v>
      </c>
      <c r="C200" s="60">
        <v>0.24910485933503837</v>
      </c>
      <c r="D200" s="60">
        <v>0.23359451518119489</v>
      </c>
      <c r="E200" s="60">
        <v>0.16436903499469777</v>
      </c>
      <c r="F200" s="60">
        <v>0.1589716684155299</v>
      </c>
      <c r="G200" s="60">
        <v>0.16088840736728061</v>
      </c>
      <c r="H200" s="60">
        <v>0.24625850340136055</v>
      </c>
      <c r="I200" s="60">
        <v>0.28516624040920718</v>
      </c>
      <c r="J200" s="60">
        <v>0.28516624040920718</v>
      </c>
      <c r="K200" s="60">
        <v>0.28516624040920718</v>
      </c>
      <c r="L200" s="60">
        <v>0.28516624040920718</v>
      </c>
      <c r="M200" s="60">
        <v>0.28516624040920718</v>
      </c>
      <c r="N200" s="60">
        <v>0.28516624040920718</v>
      </c>
    </row>
    <row r="201" spans="1:14" x14ac:dyDescent="0.25">
      <c r="A201" s="57" t="s">
        <v>135</v>
      </c>
      <c r="B201" s="62">
        <v>69</v>
      </c>
      <c r="C201" s="62">
        <v>39</v>
      </c>
      <c r="D201" s="62">
        <v>30</v>
      </c>
      <c r="E201" s="62">
        <v>22</v>
      </c>
      <c r="F201" s="62">
        <v>18</v>
      </c>
      <c r="G201" s="62">
        <v>12</v>
      </c>
      <c r="H201" s="62">
        <v>7</v>
      </c>
      <c r="I201" s="62">
        <v>9</v>
      </c>
      <c r="J201" s="72">
        <f>I201*(J202+1)</f>
        <v>9.8158273381294965</v>
      </c>
      <c r="K201" s="72">
        <f t="shared" ref="K201:N201" si="270">J201*(K202+1)</f>
        <v>10.705607370218933</v>
      </c>
      <c r="L201" s="72">
        <f t="shared" si="270"/>
        <v>11.676043721763959</v>
      </c>
      <c r="M201" s="72">
        <f t="shared" si="270"/>
        <v>12.734447685031771</v>
      </c>
      <c r="N201" s="72">
        <f t="shared" si="270"/>
        <v>13.88879330252386</v>
      </c>
    </row>
    <row r="202" spans="1:14" x14ac:dyDescent="0.25">
      <c r="A202" s="63" t="s">
        <v>129</v>
      </c>
      <c r="B202" s="60" t="s">
        <v>154</v>
      </c>
      <c r="C202" s="60">
        <v>-0.43478260869565222</v>
      </c>
      <c r="D202" s="60">
        <v>-0.23076923076923073</v>
      </c>
      <c r="E202" s="60">
        <v>-0.26666666666666672</v>
      </c>
      <c r="F202" s="60">
        <v>-0.18181818181818177</v>
      </c>
      <c r="G202" s="60">
        <v>-0.33333333333333337</v>
      </c>
      <c r="H202" s="60">
        <v>-0.41666666666666663</v>
      </c>
      <c r="I202" s="60">
        <v>0.28571428571428581</v>
      </c>
      <c r="J202" s="54">
        <f>J171</f>
        <v>9.0647482014388547E-2</v>
      </c>
      <c r="K202" s="54">
        <f t="shared" ref="K202:N202" si="271">J202</f>
        <v>9.0647482014388547E-2</v>
      </c>
      <c r="L202" s="54">
        <f t="shared" si="271"/>
        <v>9.0647482014388547E-2</v>
      </c>
      <c r="M202" s="54">
        <f t="shared" si="271"/>
        <v>9.0647482014388547E-2</v>
      </c>
      <c r="N202" s="54">
        <f t="shared" si="271"/>
        <v>9.0647482014388547E-2</v>
      </c>
    </row>
    <row r="203" spans="1:14" x14ac:dyDescent="0.25">
      <c r="A203" s="63" t="s">
        <v>133</v>
      </c>
      <c r="B203" s="60">
        <v>3.481331987891019E-2</v>
      </c>
      <c r="C203" s="60">
        <v>1.9948849104859334E-2</v>
      </c>
      <c r="D203" s="60">
        <v>1.4691478942213516E-2</v>
      </c>
      <c r="E203" s="60">
        <v>1.166489925768823E-2</v>
      </c>
      <c r="F203" s="60">
        <v>9.4438614900314802E-3</v>
      </c>
      <c r="G203" s="60">
        <v>6.5005417118093175E-3</v>
      </c>
      <c r="H203" s="60">
        <v>3.1746031746031746E-3</v>
      </c>
      <c r="I203" s="60">
        <v>3.8363171355498722E-3</v>
      </c>
      <c r="J203" s="60">
        <v>3.8363171355498722E-3</v>
      </c>
      <c r="K203" s="60">
        <v>3.8363171355498722E-3</v>
      </c>
      <c r="L203" s="60">
        <v>3.8363171355498722E-3</v>
      </c>
      <c r="M203" s="60">
        <v>3.8363171355498722E-3</v>
      </c>
      <c r="N203" s="60">
        <v>3.8363171355498722E-3</v>
      </c>
    </row>
    <row r="204" spans="1:14" s="72" customFormat="1" x14ac:dyDescent="0.25">
      <c r="A204" s="71" t="str">
        <f>[2]Historicals!$A$169</f>
        <v>PROPERTY, PLANT AND EQUIPMENT, NET</v>
      </c>
      <c r="B204" s="73">
        <f>[2]Historicals!$B$180</f>
        <v>122</v>
      </c>
      <c r="C204" s="73">
        <f>[2]Historicals!$C$180</f>
        <v>125</v>
      </c>
      <c r="D204" s="73">
        <f>[2]Historicals!$D$180</f>
        <v>125</v>
      </c>
      <c r="E204" s="73">
        <f>[2]Historicals!$E$180</f>
        <v>115</v>
      </c>
      <c r="F204" s="73">
        <f>[2]Historicals!$F$180</f>
        <v>100</v>
      </c>
      <c r="G204" s="73">
        <f>[2]Historicals!$G$180</f>
        <v>80</v>
      </c>
      <c r="H204" s="73">
        <f>[2]Historicals!$H$180</f>
        <v>63</v>
      </c>
      <c r="I204" s="73">
        <f>[2]Historicals!$I$180</f>
        <v>49</v>
      </c>
      <c r="J204" s="72">
        <f>I204*(J205+1)</f>
        <v>47.870921696574229</v>
      </c>
      <c r="K204" s="72">
        <f t="shared" ref="K204:N204" si="272">J204*(K205+1)</f>
        <v>46.76786008325594</v>
      </c>
      <c r="L204" s="72">
        <f t="shared" si="272"/>
        <v>45.690215672691522</v>
      </c>
      <c r="M204" s="72">
        <f t="shared" si="272"/>
        <v>44.637402791163353</v>
      </c>
      <c r="N204" s="72">
        <f t="shared" si="272"/>
        <v>43.608849260290299</v>
      </c>
    </row>
    <row r="205" spans="1:14" x14ac:dyDescent="0.25">
      <c r="A205" s="68" t="str">
        <f>A202</f>
        <v>Growth %</v>
      </c>
      <c r="B205" s="60" t="str">
        <f>+IFERROR(B204/A204-1,"nm")</f>
        <v>nm</v>
      </c>
      <c r="C205" s="60">
        <f t="shared" ref="C205:I205" si="273">+IFERROR(C204/B204-1,"nm")</f>
        <v>2.4590163934426146E-2</v>
      </c>
      <c r="D205" s="60">
        <f t="shared" si="273"/>
        <v>0</v>
      </c>
      <c r="E205" s="60">
        <f t="shared" si="273"/>
        <v>-7.999999999999996E-2</v>
      </c>
      <c r="F205" s="60">
        <f t="shared" si="273"/>
        <v>-0.13043478260869568</v>
      </c>
      <c r="G205" s="60">
        <f t="shared" si="273"/>
        <v>-0.19999999999999996</v>
      </c>
      <c r="H205" s="60">
        <f t="shared" si="273"/>
        <v>-0.21250000000000002</v>
      </c>
      <c r="I205" s="60">
        <f t="shared" si="273"/>
        <v>-0.22222222222222221</v>
      </c>
      <c r="J205" s="60">
        <f>J174</f>
        <v>-2.3042414355628038E-2</v>
      </c>
      <c r="K205" s="60">
        <f>J205</f>
        <v>-2.3042414355628038E-2</v>
      </c>
      <c r="L205" s="60">
        <f t="shared" ref="K205:N205" si="274">K205</f>
        <v>-2.3042414355628038E-2</v>
      </c>
      <c r="M205" s="60">
        <f t="shared" si="274"/>
        <v>-2.3042414355628038E-2</v>
      </c>
      <c r="N205" s="60">
        <f t="shared" si="274"/>
        <v>-2.3042414355628038E-2</v>
      </c>
    </row>
    <row r="206" spans="1:14" x14ac:dyDescent="0.25">
      <c r="A206" s="68" t="str">
        <f>A203</f>
        <v>As a  % of revenue</v>
      </c>
      <c r="B206" s="60">
        <f>+IFERROR(B204/B177,"nm")</f>
        <v>6.1553985872855703E-2</v>
      </c>
      <c r="C206" s="60">
        <f t="shared" ref="C206:N206" si="275">+IFERROR(C204/C177,"nm")</f>
        <v>6.3938618925831206E-2</v>
      </c>
      <c r="D206" s="60">
        <f t="shared" si="275"/>
        <v>6.1214495592556317E-2</v>
      </c>
      <c r="E206" s="60">
        <f t="shared" si="275"/>
        <v>6.097560975609756E-2</v>
      </c>
      <c r="F206" s="60">
        <f t="shared" si="275"/>
        <v>5.2465897166841552E-2</v>
      </c>
      <c r="G206" s="60">
        <f t="shared" si="275"/>
        <v>4.3336944745395449E-2</v>
      </c>
      <c r="H206" s="60">
        <f t="shared" si="275"/>
        <v>2.8571428571428571E-2</v>
      </c>
      <c r="I206" s="60">
        <f t="shared" si="275"/>
        <v>2.0886615515771527E-2</v>
      </c>
      <c r="J206" s="60">
        <f t="shared" si="275"/>
        <v>1.9456495827148656E-2</v>
      </c>
      <c r="K206" s="60">
        <f t="shared" si="275"/>
        <v>1.8124297332231986E-2</v>
      </c>
      <c r="L206" s="60">
        <f t="shared" si="275"/>
        <v>1.6883315305358953E-2</v>
      </c>
      <c r="M206" s="60">
        <f t="shared" si="275"/>
        <v>1.5727304097646069E-2</v>
      </c>
      <c r="N206" s="60">
        <f t="shared" si="275"/>
        <v>1.4650445703713407E-2</v>
      </c>
    </row>
    <row r="207" spans="1:14" x14ac:dyDescent="0.25">
      <c r="A207" s="56" t="s">
        <v>108</v>
      </c>
      <c r="B207" s="56"/>
      <c r="C207" s="56"/>
      <c r="D207" s="56"/>
      <c r="E207" s="56"/>
      <c r="F207" s="56"/>
      <c r="G207" s="56"/>
      <c r="H207" s="56"/>
      <c r="I207" s="56"/>
      <c r="J207" s="39"/>
      <c r="K207" s="39"/>
      <c r="L207" s="39"/>
      <c r="M207" s="39"/>
      <c r="N207" s="39"/>
    </row>
    <row r="208" spans="1:14" x14ac:dyDescent="0.25">
      <c r="A208" s="57" t="s">
        <v>136</v>
      </c>
      <c r="B208" s="57">
        <v>-82</v>
      </c>
      <c r="C208" s="57">
        <v>-86</v>
      </c>
      <c r="D208" s="57">
        <v>75</v>
      </c>
      <c r="E208" s="57">
        <v>26</v>
      </c>
      <c r="F208" s="57">
        <v>-7</v>
      </c>
      <c r="G208" s="57">
        <v>-11</v>
      </c>
      <c r="H208" s="57">
        <v>40</v>
      </c>
      <c r="I208" s="57">
        <v>-72</v>
      </c>
      <c r="J208" s="47">
        <f>I208*(J209+1)</f>
        <v>-75.511248821231305</v>
      </c>
      <c r="K208" s="47">
        <f t="shared" ref="K208:N208" si="276">J208*(K209+1)</f>
        <v>-79.193731924193145</v>
      </c>
      <c r="L208" s="47">
        <f t="shared" si="276"/>
        <v>-83.05579995013386</v>
      </c>
      <c r="M208" s="47">
        <f t="shared" si="276"/>
        <v>-87.106210778902351</v>
      </c>
      <c r="N208" s="47">
        <f t="shared" si="276"/>
        <v>-91.354149388893276</v>
      </c>
    </row>
    <row r="209" spans="1:14" x14ac:dyDescent="0.25">
      <c r="A209" s="59" t="s">
        <v>129</v>
      </c>
      <c r="B209" s="60" t="s">
        <v>154</v>
      </c>
      <c r="C209" s="60">
        <v>4.8780487804878092E-2</v>
      </c>
      <c r="D209" s="60">
        <v>-1.8720930232558139</v>
      </c>
      <c r="E209" s="60">
        <v>-0.65333333333333332</v>
      </c>
      <c r="F209" s="60">
        <v>-1.2692307692307692</v>
      </c>
      <c r="G209" s="60">
        <v>0.5714285714285714</v>
      </c>
      <c r="H209" s="60">
        <v>-4.6363636363636367</v>
      </c>
      <c r="I209" s="60">
        <v>-2.8</v>
      </c>
      <c r="J209" s="54">
        <f>J178</f>
        <v>4.8767344739323759E-2</v>
      </c>
      <c r="K209" s="54">
        <f t="shared" ref="K209:N209" si="277">K178</f>
        <v>4.8767344739323759E-2</v>
      </c>
      <c r="L209" s="54">
        <f t="shared" si="277"/>
        <v>4.8767344739323759E-2</v>
      </c>
      <c r="M209" s="54">
        <f t="shared" si="277"/>
        <v>4.8767344739323759E-2</v>
      </c>
      <c r="N209" s="54">
        <f t="shared" si="277"/>
        <v>4.8767344739323759E-2</v>
      </c>
    </row>
    <row r="210" spans="1:14" hidden="1" x14ac:dyDescent="0.25">
      <c r="A210" s="61" t="s">
        <v>113</v>
      </c>
      <c r="B210" s="57"/>
      <c r="C210" s="57"/>
      <c r="D210" s="57"/>
      <c r="E210" s="57"/>
      <c r="F210" s="57"/>
      <c r="G210" s="57"/>
      <c r="H210" s="57"/>
      <c r="I210" s="57"/>
    </row>
    <row r="211" spans="1:14" hidden="1" x14ac:dyDescent="0.25">
      <c r="A211" s="59" t="s">
        <v>129</v>
      </c>
      <c r="B211" s="60"/>
      <c r="C211" s="60"/>
      <c r="D211" s="60"/>
      <c r="E211" s="60"/>
      <c r="F211" s="60"/>
      <c r="G211" s="60"/>
      <c r="H211" s="60"/>
      <c r="I211" s="60"/>
    </row>
    <row r="212" spans="1:14" hidden="1" x14ac:dyDescent="0.25">
      <c r="A212" s="59" t="s">
        <v>137</v>
      </c>
      <c r="B212" s="60"/>
      <c r="C212" s="60"/>
      <c r="D212" s="60"/>
      <c r="E212" s="60"/>
      <c r="F212" s="60"/>
      <c r="G212" s="60"/>
      <c r="H212" s="60"/>
      <c r="I212" s="60"/>
    </row>
    <row r="213" spans="1:14" hidden="1" x14ac:dyDescent="0.25">
      <c r="A213" s="59" t="s">
        <v>138</v>
      </c>
      <c r="B213" s="60"/>
      <c r="C213" s="60"/>
      <c r="D213" s="60"/>
      <c r="E213" s="60"/>
      <c r="F213" s="60"/>
      <c r="G213" s="60"/>
      <c r="H213" s="60"/>
      <c r="I213" s="60"/>
    </row>
    <row r="214" spans="1:14" hidden="1" x14ac:dyDescent="0.25">
      <c r="A214" s="61" t="s">
        <v>114</v>
      </c>
      <c r="B214" s="57"/>
      <c r="C214" s="57"/>
      <c r="D214" s="57"/>
      <c r="E214" s="57"/>
      <c r="F214" s="57"/>
      <c r="G214" s="57"/>
      <c r="H214" s="57"/>
      <c r="I214" s="57"/>
    </row>
    <row r="215" spans="1:14" hidden="1" x14ac:dyDescent="0.25">
      <c r="A215" s="59" t="s">
        <v>129</v>
      </c>
      <c r="B215" s="60"/>
      <c r="C215" s="60"/>
      <c r="D215" s="60"/>
      <c r="E215" s="60"/>
      <c r="F215" s="60"/>
      <c r="G215" s="60"/>
      <c r="H215" s="60"/>
      <c r="I215" s="60"/>
    </row>
    <row r="216" spans="1:14" hidden="1" x14ac:dyDescent="0.25">
      <c r="A216" s="59" t="s">
        <v>137</v>
      </c>
      <c r="B216" s="60"/>
      <c r="C216" s="60"/>
      <c r="D216" s="60"/>
      <c r="E216" s="60"/>
      <c r="F216" s="60"/>
      <c r="G216" s="60"/>
      <c r="H216" s="60"/>
      <c r="I216" s="60"/>
    </row>
    <row r="217" spans="1:14" hidden="1" x14ac:dyDescent="0.25">
      <c r="A217" s="59" t="s">
        <v>138</v>
      </c>
      <c r="B217" s="60"/>
      <c r="C217" s="60"/>
      <c r="D217" s="60"/>
      <c r="E217" s="60"/>
      <c r="F217" s="60"/>
      <c r="G217" s="60"/>
      <c r="H217" s="60"/>
      <c r="I217" s="60"/>
    </row>
    <row r="218" spans="1:14" hidden="1" x14ac:dyDescent="0.25">
      <c r="A218" s="61" t="s">
        <v>115</v>
      </c>
      <c r="B218" s="62"/>
      <c r="C218" s="62"/>
      <c r="D218" s="62"/>
      <c r="E218" s="62"/>
      <c r="F218" s="62"/>
      <c r="G218" s="62"/>
      <c r="H218" s="62"/>
      <c r="I218" s="62"/>
    </row>
    <row r="219" spans="1:14" hidden="1" x14ac:dyDescent="0.25">
      <c r="A219" s="59" t="s">
        <v>129</v>
      </c>
      <c r="B219" s="60"/>
      <c r="C219" s="60"/>
      <c r="D219" s="60"/>
      <c r="E219" s="60"/>
      <c r="F219" s="60"/>
      <c r="G219" s="60"/>
      <c r="H219" s="60"/>
      <c r="I219" s="60"/>
    </row>
    <row r="220" spans="1:14" hidden="1" x14ac:dyDescent="0.25">
      <c r="A220" s="59" t="s">
        <v>137</v>
      </c>
      <c r="B220" s="60"/>
      <c r="C220" s="60"/>
      <c r="D220" s="60"/>
      <c r="E220" s="60"/>
      <c r="F220" s="60"/>
      <c r="G220" s="60"/>
      <c r="H220" s="60"/>
      <c r="I220" s="60"/>
    </row>
    <row r="221" spans="1:14" hidden="1" x14ac:dyDescent="0.25">
      <c r="A221" s="59" t="s">
        <v>138</v>
      </c>
      <c r="B221" s="60"/>
      <c r="C221" s="60"/>
      <c r="D221" s="60"/>
      <c r="E221" s="60"/>
      <c r="F221" s="60"/>
      <c r="G221" s="60"/>
      <c r="H221" s="60"/>
      <c r="I221" s="60"/>
    </row>
    <row r="222" spans="1:14" x14ac:dyDescent="0.25">
      <c r="A222" s="57" t="s">
        <v>130</v>
      </c>
      <c r="B222" s="62">
        <v>-1026</v>
      </c>
      <c r="C222" s="62">
        <v>-1089</v>
      </c>
      <c r="D222" s="62">
        <v>-633</v>
      </c>
      <c r="E222" s="62">
        <v>-1346</v>
      </c>
      <c r="F222" s="62">
        <v>-1694</v>
      </c>
      <c r="G222" s="62">
        <v>-1855</v>
      </c>
      <c r="H222" s="62">
        <v>-2120</v>
      </c>
      <c r="I222" s="62">
        <v>-2085</v>
      </c>
      <c r="J222" s="72">
        <f>I222*(J223+1)</f>
        <v>-2059.4371983826791</v>
      </c>
      <c r="K222" s="72">
        <f t="shared" ref="K222:N222" si="278">J222*(K223+1)</f>
        <v>-2034.1878053152509</v>
      </c>
      <c r="L222" s="72">
        <f t="shared" si="278"/>
        <v>-2009.2479783034298</v>
      </c>
      <c r="M222" s="72">
        <f t="shared" si="278"/>
        <v>-1984.6139219632028</v>
      </c>
      <c r="N222" s="72">
        <f t="shared" si="278"/>
        <v>-1960.2818874432419</v>
      </c>
    </row>
    <row r="223" spans="1:14" x14ac:dyDescent="0.25">
      <c r="A223" s="63" t="s">
        <v>129</v>
      </c>
      <c r="B223" s="60" t="s">
        <v>154</v>
      </c>
      <c r="C223" s="60">
        <v>6.1403508771929793E-2</v>
      </c>
      <c r="D223" s="60">
        <v>-0.41873278236914602</v>
      </c>
      <c r="E223" s="60">
        <v>1.126382306477093</v>
      </c>
      <c r="F223" s="60">
        <v>0.25854383358098065</v>
      </c>
      <c r="G223" s="60">
        <v>9.5041322314049603E-2</v>
      </c>
      <c r="H223" s="60">
        <v>0.14285714285714279</v>
      </c>
      <c r="I223" s="60">
        <v>-1.650943396226412E-2</v>
      </c>
      <c r="J223" s="54">
        <f>J192</f>
        <v>-1.2260336507108338E-2</v>
      </c>
      <c r="K223" s="54">
        <f t="shared" ref="K223:N223" si="279">K192</f>
        <v>-1.2260336507108338E-2</v>
      </c>
      <c r="L223" s="54">
        <f t="shared" si="279"/>
        <v>-1.2260336507108338E-2</v>
      </c>
      <c r="M223" s="54">
        <f t="shared" si="279"/>
        <v>-1.2260336507108338E-2</v>
      </c>
      <c r="N223" s="54">
        <f t="shared" si="279"/>
        <v>-1.2260336507108338E-2</v>
      </c>
    </row>
    <row r="224" spans="1:14" x14ac:dyDescent="0.25">
      <c r="A224" s="63" t="s">
        <v>131</v>
      </c>
      <c r="B224" s="60">
        <v>12.512195121951219</v>
      </c>
      <c r="C224" s="60">
        <v>12.662790697674419</v>
      </c>
      <c r="D224" s="60">
        <v>-8.44</v>
      </c>
      <c r="E224" s="60">
        <v>-51.769230769230766</v>
      </c>
      <c r="F224" s="60">
        <v>242</v>
      </c>
      <c r="G224" s="60">
        <v>168.63636363636363</v>
      </c>
      <c r="H224" s="60">
        <v>-53</v>
      </c>
      <c r="I224" s="60">
        <v>28.958333333333332</v>
      </c>
      <c r="J224" s="60">
        <v>28.958333333333332</v>
      </c>
      <c r="K224" s="60">
        <v>28.958333333333332</v>
      </c>
      <c r="L224" s="60">
        <v>28.958333333333332</v>
      </c>
      <c r="M224" s="60">
        <v>28.958333333333332</v>
      </c>
      <c r="N224" s="60">
        <v>28.958333333333332</v>
      </c>
    </row>
    <row r="225" spans="1:14" x14ac:dyDescent="0.25">
      <c r="A225" s="57" t="s">
        <v>132</v>
      </c>
      <c r="B225" s="62">
        <v>75</v>
      </c>
      <c r="C225" s="62">
        <v>84</v>
      </c>
      <c r="D225" s="62">
        <v>91</v>
      </c>
      <c r="E225" s="62">
        <v>110</v>
      </c>
      <c r="F225" s="62">
        <v>116</v>
      </c>
      <c r="G225" s="62">
        <v>112</v>
      </c>
      <c r="H225" s="62">
        <v>141</v>
      </c>
      <c r="I225" s="62">
        <v>134</v>
      </c>
      <c r="J225" s="72">
        <f>I225*(J226+1)</f>
        <v>129.13709677419357</v>
      </c>
      <c r="K225" s="72">
        <f t="shared" ref="K225:N225" si="280">J225*(K226+1)</f>
        <v>124.45066987513009</v>
      </c>
      <c r="L225" s="72">
        <f t="shared" si="280"/>
        <v>119.93431491998425</v>
      </c>
      <c r="M225" s="72">
        <f t="shared" si="280"/>
        <v>115.58185994304934</v>
      </c>
      <c r="N225" s="72">
        <f t="shared" si="280"/>
        <v>111.38735696124513</v>
      </c>
    </row>
    <row r="226" spans="1:14" x14ac:dyDescent="0.25">
      <c r="A226" s="63" t="s">
        <v>129</v>
      </c>
      <c r="B226" s="60" t="s">
        <v>154</v>
      </c>
      <c r="C226" s="60">
        <v>0.12000000000000011</v>
      </c>
      <c r="D226" s="60">
        <v>8.3333333333333259E-2</v>
      </c>
      <c r="E226" s="60">
        <v>0.20879120879120872</v>
      </c>
      <c r="F226" s="60">
        <v>5.4545454545454453E-2</v>
      </c>
      <c r="G226" s="60">
        <v>-3.4482758620689613E-2</v>
      </c>
      <c r="H226" s="60">
        <v>0.2589285714285714</v>
      </c>
      <c r="I226" s="60">
        <v>-4.9645390070921946E-2</v>
      </c>
      <c r="J226" s="74">
        <f>J195</f>
        <v>-3.6290322580645129E-2</v>
      </c>
      <c r="K226" s="74">
        <f t="shared" ref="K226:N226" si="281">J226</f>
        <v>-3.6290322580645129E-2</v>
      </c>
      <c r="L226" s="74">
        <f t="shared" si="281"/>
        <v>-3.6290322580645129E-2</v>
      </c>
      <c r="M226" s="74">
        <f t="shared" si="281"/>
        <v>-3.6290322580645129E-2</v>
      </c>
      <c r="N226" s="74">
        <f t="shared" si="281"/>
        <v>-3.6290322580645129E-2</v>
      </c>
    </row>
    <row r="227" spans="1:14" x14ac:dyDescent="0.25">
      <c r="A227" s="63" t="s">
        <v>133</v>
      </c>
      <c r="B227" s="60">
        <v>-0.91463414634146345</v>
      </c>
      <c r="C227" s="60">
        <v>-0.97674418604651159</v>
      </c>
      <c r="D227" s="60">
        <v>1.2133333333333334</v>
      </c>
      <c r="E227" s="60">
        <v>4.2307692307692308</v>
      </c>
      <c r="F227" s="60">
        <v>-16.571428571428573</v>
      </c>
      <c r="G227" s="60">
        <v>-10.181818181818182</v>
      </c>
      <c r="H227" s="60">
        <v>3.5249999999999999</v>
      </c>
      <c r="I227" s="60">
        <v>-1.8611111111111112</v>
      </c>
      <c r="J227" s="60">
        <v>-1.8611111111111112</v>
      </c>
      <c r="K227" s="60">
        <v>-1.8611111111111112</v>
      </c>
      <c r="L227" s="60">
        <v>-1.8611111111111112</v>
      </c>
      <c r="M227" s="60">
        <v>-1.8611111111111112</v>
      </c>
      <c r="N227" s="60">
        <v>-1.8611111111111112</v>
      </c>
    </row>
    <row r="228" spans="1:14" x14ac:dyDescent="0.25">
      <c r="A228" s="63" t="str">
        <f>A197</f>
        <v>As a % of PPE</v>
      </c>
      <c r="B228" s="60">
        <f>+IFERROR(B225/B235,"nm")</f>
        <v>0.10518934081346423</v>
      </c>
      <c r="C228" s="60">
        <f t="shared" ref="C228:N228" si="282">+IFERROR(C225/C235,"nm")</f>
        <v>8.9647812166488788E-2</v>
      </c>
      <c r="D228" s="60">
        <f t="shared" si="282"/>
        <v>7.3505654281098551E-2</v>
      </c>
      <c r="E228" s="60">
        <f t="shared" si="282"/>
        <v>7.586206896551724E-2</v>
      </c>
      <c r="F228" s="60">
        <f t="shared" si="282"/>
        <v>6.9336521219366412E-2</v>
      </c>
      <c r="G228" s="60">
        <f t="shared" si="282"/>
        <v>5.845511482254697E-2</v>
      </c>
      <c r="H228" s="60">
        <f t="shared" si="282"/>
        <v>7.5401069518716571E-2</v>
      </c>
      <c r="I228" s="60">
        <f t="shared" si="282"/>
        <v>7.374793615850303E-2</v>
      </c>
      <c r="J228" s="60">
        <f t="shared" si="282"/>
        <v>7.2747886714833621E-2</v>
      </c>
      <c r="K228" s="60">
        <f t="shared" si="282"/>
        <v>7.17613983135727E-2</v>
      </c>
      <c r="L228" s="60">
        <f t="shared" si="282"/>
        <v>7.0788287061941374E-2</v>
      </c>
      <c r="M228" s="60">
        <f t="shared" si="282"/>
        <v>6.9828371560815269E-2</v>
      </c>
      <c r="N228" s="60">
        <f t="shared" si="282"/>
        <v>6.8881472870909594E-2</v>
      </c>
    </row>
    <row r="229" spans="1:14" x14ac:dyDescent="0.25">
      <c r="A229" s="57" t="s">
        <v>134</v>
      </c>
      <c r="B229" s="62">
        <v>-1101</v>
      </c>
      <c r="C229" s="62">
        <v>-1173</v>
      </c>
      <c r="D229" s="62">
        <v>-724</v>
      </c>
      <c r="E229" s="62">
        <v>-1456</v>
      </c>
      <c r="F229" s="62">
        <v>-1810</v>
      </c>
      <c r="G229" s="62">
        <v>-1967</v>
      </c>
      <c r="H229" s="62">
        <v>-2261</v>
      </c>
      <c r="I229" s="62">
        <v>-2219</v>
      </c>
      <c r="J229" s="72">
        <f>I229*(J230+1)</f>
        <v>-2197.524772497472</v>
      </c>
      <c r="K229" s="72">
        <f t="shared" ref="K229:N229" si="283">J229*(K230+1)</f>
        <v>-2176.2573797837163</v>
      </c>
      <c r="L229" s="72">
        <f t="shared" si="283"/>
        <v>-2155.1958104574833</v>
      </c>
      <c r="M229" s="72">
        <f t="shared" si="283"/>
        <v>-2134.338072583635</v>
      </c>
      <c r="N229" s="72">
        <f t="shared" si="283"/>
        <v>-2113.6821935047524</v>
      </c>
    </row>
    <row r="230" spans="1:14" x14ac:dyDescent="0.25">
      <c r="A230" s="63" t="s">
        <v>129</v>
      </c>
      <c r="B230" s="60" t="s">
        <v>154</v>
      </c>
      <c r="C230" s="60">
        <v>6.5395095367847489E-2</v>
      </c>
      <c r="D230" s="60">
        <v>-0.38277919863597609</v>
      </c>
      <c r="E230" s="60">
        <v>1.0110497237569063</v>
      </c>
      <c r="F230" s="60">
        <v>0.24313186813186816</v>
      </c>
      <c r="G230" s="60">
        <v>8.6740331491712785E-2</v>
      </c>
      <c r="H230" s="60">
        <v>0.14946619217081847</v>
      </c>
      <c r="I230" s="60">
        <v>-1.8575851393188847E-2</v>
      </c>
      <c r="J230" s="54">
        <f>J199</f>
        <v>-9.67788530983682E-3</v>
      </c>
      <c r="K230" s="54">
        <f t="shared" ref="K230:N230" si="284">J230</f>
        <v>-9.67788530983682E-3</v>
      </c>
      <c r="L230" s="54">
        <f t="shared" si="284"/>
        <v>-9.67788530983682E-3</v>
      </c>
      <c r="M230" s="54">
        <f t="shared" si="284"/>
        <v>-9.67788530983682E-3</v>
      </c>
      <c r="N230" s="54">
        <f t="shared" si="284"/>
        <v>-9.67788530983682E-3</v>
      </c>
    </row>
    <row r="231" spans="1:14" x14ac:dyDescent="0.25">
      <c r="A231" s="63" t="s">
        <v>131</v>
      </c>
      <c r="B231" s="60">
        <v>13.426829268292684</v>
      </c>
      <c r="C231" s="60">
        <v>13.63953488372093</v>
      </c>
      <c r="D231" s="60">
        <v>-9.6533333333333342</v>
      </c>
      <c r="E231" s="60">
        <v>-56</v>
      </c>
      <c r="F231" s="60">
        <v>258.57142857142856</v>
      </c>
      <c r="G231" s="60">
        <v>178.81818181818181</v>
      </c>
      <c r="H231" s="60">
        <v>-56.524999999999999</v>
      </c>
      <c r="I231" s="60">
        <v>30.819444444444443</v>
      </c>
      <c r="J231" s="60">
        <v>30.819444444444443</v>
      </c>
      <c r="K231" s="60">
        <v>30.819444444444443</v>
      </c>
      <c r="L231" s="60">
        <v>30.819444444444443</v>
      </c>
      <c r="M231" s="60">
        <v>30.819444444444443</v>
      </c>
      <c r="N231" s="60">
        <v>30.819444444444443</v>
      </c>
    </row>
    <row r="232" spans="1:14" x14ac:dyDescent="0.25">
      <c r="A232" s="57" t="s">
        <v>135</v>
      </c>
      <c r="B232" s="62">
        <v>-372</v>
      </c>
      <c r="C232" s="62">
        <v>-257</v>
      </c>
      <c r="D232" s="62">
        <v>291</v>
      </c>
      <c r="E232" s="62">
        <v>159</v>
      </c>
      <c r="F232" s="62">
        <v>377</v>
      </c>
      <c r="G232" s="62">
        <v>318</v>
      </c>
      <c r="H232" s="62">
        <v>11</v>
      </c>
      <c r="I232" s="62">
        <v>50</v>
      </c>
      <c r="J232" s="72">
        <f>I232*(J233+1)</f>
        <v>54.53237410071943</v>
      </c>
      <c r="K232" s="72">
        <f t="shared" ref="K232:N232" si="285">J232*(K233+1)</f>
        <v>59.475596501216302</v>
      </c>
      <c r="L232" s="72">
        <f t="shared" si="285"/>
        <v>64.866909565355343</v>
      </c>
      <c r="M232" s="72">
        <f t="shared" si="285"/>
        <v>70.746931583509863</v>
      </c>
      <c r="N232" s="72">
        <f t="shared" si="285"/>
        <v>77.159962791799245</v>
      </c>
    </row>
    <row r="233" spans="1:14" x14ac:dyDescent="0.25">
      <c r="A233" s="63" t="s">
        <v>129</v>
      </c>
      <c r="B233" s="60" t="s">
        <v>154</v>
      </c>
      <c r="C233" s="60">
        <v>-0.30913978494623651</v>
      </c>
      <c r="D233" s="60">
        <v>-2.132295719844358</v>
      </c>
      <c r="E233" s="60">
        <v>-0.45360824742268047</v>
      </c>
      <c r="F233" s="60">
        <v>1.3710691823899372</v>
      </c>
      <c r="G233" s="60">
        <v>-0.156498673740053</v>
      </c>
      <c r="H233" s="60">
        <v>-0.96540880503144655</v>
      </c>
      <c r="I233" s="60">
        <v>3.5454545454545459</v>
      </c>
      <c r="J233" s="54">
        <f>J202</f>
        <v>9.0647482014388547E-2</v>
      </c>
      <c r="K233" s="54">
        <f t="shared" ref="K233:N233" si="286">J233</f>
        <v>9.0647482014388547E-2</v>
      </c>
      <c r="L233" s="54">
        <f t="shared" si="286"/>
        <v>9.0647482014388547E-2</v>
      </c>
      <c r="M233" s="54">
        <f t="shared" si="286"/>
        <v>9.0647482014388547E-2</v>
      </c>
      <c r="N233" s="54">
        <f t="shared" si="286"/>
        <v>9.0647482014388547E-2</v>
      </c>
    </row>
    <row r="234" spans="1:14" x14ac:dyDescent="0.25">
      <c r="A234" s="63" t="s">
        <v>133</v>
      </c>
      <c r="B234" s="60">
        <v>4.5365853658536581</v>
      </c>
      <c r="C234" s="60">
        <v>2.9883720930232558</v>
      </c>
      <c r="D234" s="60">
        <v>3.88</v>
      </c>
      <c r="E234" s="60">
        <v>6.115384615384615</v>
      </c>
      <c r="F234" s="60">
        <v>-53.857142857142854</v>
      </c>
      <c r="G234" s="60">
        <v>-28.90909090909091</v>
      </c>
      <c r="H234" s="60">
        <v>0.27500000000000002</v>
      </c>
      <c r="I234" s="60">
        <v>-0.69444444444444442</v>
      </c>
      <c r="J234" s="60">
        <v>-0.69444444444444442</v>
      </c>
      <c r="K234" s="60">
        <v>-0.69444444444444442</v>
      </c>
      <c r="L234" s="60">
        <v>-0.69444444444444442</v>
      </c>
      <c r="M234" s="60">
        <v>-0.69444444444444442</v>
      </c>
      <c r="N234" s="60">
        <v>-0.69444444444444442</v>
      </c>
    </row>
    <row r="235" spans="1:14" s="72" customFormat="1" x14ac:dyDescent="0.25">
      <c r="A235" s="71" t="str">
        <f>[2]Historicals!$A$169</f>
        <v>PROPERTY, PLANT AND EQUIPMENT, NET</v>
      </c>
      <c r="B235" s="72">
        <f>[2]Historicals!$B$181</f>
        <v>713</v>
      </c>
      <c r="C235" s="72">
        <f>[2]Historicals!$C$181</f>
        <v>937</v>
      </c>
      <c r="D235" s="72">
        <f>[2]Historicals!$D$181</f>
        <v>1238</v>
      </c>
      <c r="E235" s="72">
        <f>[2]Historicals!$E$181</f>
        <v>1450</v>
      </c>
      <c r="F235" s="72">
        <f>[2]Historicals!$F$181</f>
        <v>1673</v>
      </c>
      <c r="G235" s="72">
        <f>[2]Historicals!$G$181</f>
        <v>1916</v>
      </c>
      <c r="H235" s="72">
        <f>[2]Historicals!$H$181</f>
        <v>1870</v>
      </c>
      <c r="I235" s="72">
        <f>[2]Historicals!$I$181</f>
        <v>1817</v>
      </c>
      <c r="J235" s="72">
        <f>I235*(J236+1)</f>
        <v>1775.1319331158238</v>
      </c>
      <c r="K235" s="72">
        <f t="shared" ref="K235:N235" si="287">J235*(K236+1)</f>
        <v>1734.2286075770619</v>
      </c>
      <c r="L235" s="72">
        <f t="shared" si="287"/>
        <v>1694.2677934138874</v>
      </c>
      <c r="M235" s="72">
        <f t="shared" si="287"/>
        <v>1655.227772888649</v>
      </c>
      <c r="N235" s="72">
        <f t="shared" si="287"/>
        <v>1617.0873286928054</v>
      </c>
    </row>
    <row r="236" spans="1:14" x14ac:dyDescent="0.25">
      <c r="A236" s="68" t="str">
        <f>A233</f>
        <v>Growth %</v>
      </c>
      <c r="B236" s="54" t="str">
        <f>+IFERROR(B235/A235-1,"nm")</f>
        <v>nm</v>
      </c>
      <c r="C236" s="54">
        <f t="shared" ref="C236:I236" si="288">+IFERROR(C235/B235-1,"nm")</f>
        <v>0.31416549789621318</v>
      </c>
      <c r="D236" s="54">
        <f t="shared" si="288"/>
        <v>0.32123799359658478</v>
      </c>
      <c r="E236" s="54">
        <f t="shared" si="288"/>
        <v>0.17124394184168024</v>
      </c>
      <c r="F236" s="54">
        <f t="shared" si="288"/>
        <v>0.15379310344827579</v>
      </c>
      <c r="G236" s="54">
        <f t="shared" si="288"/>
        <v>0.14524805738194857</v>
      </c>
      <c r="H236" s="54">
        <f t="shared" si="288"/>
        <v>-2.4008350730688965E-2</v>
      </c>
      <c r="I236" s="54">
        <f t="shared" si="288"/>
        <v>-2.8342245989304793E-2</v>
      </c>
      <c r="J236" s="54">
        <f>J205</f>
        <v>-2.3042414355628038E-2</v>
      </c>
      <c r="K236" s="54">
        <f t="shared" ref="K236:N236" si="289">K205</f>
        <v>-2.3042414355628038E-2</v>
      </c>
      <c r="L236" s="54">
        <f t="shared" si="289"/>
        <v>-2.3042414355628038E-2</v>
      </c>
      <c r="M236" s="54">
        <f t="shared" si="289"/>
        <v>-2.3042414355628038E-2</v>
      </c>
      <c r="N236" s="54">
        <f t="shared" si="289"/>
        <v>-2.3042414355628038E-2</v>
      </c>
    </row>
    <row r="237" spans="1:14" x14ac:dyDescent="0.25">
      <c r="A237" s="68" t="str">
        <f>A234</f>
        <v>As a  % of revenue</v>
      </c>
      <c r="B237" s="54">
        <f>+IFERROR(B235/B208,"nm")</f>
        <v>-8.6951219512195124</v>
      </c>
      <c r="C237" s="54">
        <f t="shared" ref="C237:N237" si="290">+IFERROR(C235/C208,"nm")</f>
        <v>-10.895348837209303</v>
      </c>
      <c r="D237" s="54">
        <f t="shared" si="290"/>
        <v>16.506666666666668</v>
      </c>
      <c r="E237" s="54">
        <f t="shared" si="290"/>
        <v>55.769230769230766</v>
      </c>
      <c r="F237" s="54">
        <f t="shared" si="290"/>
        <v>-239</v>
      </c>
      <c r="G237" s="54">
        <f t="shared" si="290"/>
        <v>-174.18181818181819</v>
      </c>
      <c r="H237" s="54">
        <f t="shared" si="290"/>
        <v>46.75</v>
      </c>
      <c r="I237" s="54">
        <f t="shared" si="290"/>
        <v>-25.236111111111111</v>
      </c>
      <c r="J237" s="54">
        <f t="shared" si="290"/>
        <v>-23.508178726037894</v>
      </c>
      <c r="K237" s="54">
        <f t="shared" si="290"/>
        <v>-21.898558957129623</v>
      </c>
      <c r="L237" s="54">
        <f t="shared" si="290"/>
        <v>-20.399150865214882</v>
      </c>
      <c r="M237" s="54">
        <f t="shared" si="290"/>
        <v>-19.002408187517613</v>
      </c>
      <c r="N237" s="54">
        <f t="shared" si="290"/>
        <v>-17.70130135861578</v>
      </c>
    </row>
    <row r="238" spans="1:14" s="83" customFormat="1" x14ac:dyDescent="0.25">
      <c r="A238" s="83" t="s">
        <v>156</v>
      </c>
      <c r="B238" s="81">
        <f>B3-B22-B53-B84-B115-B146-B177-B208</f>
        <v>0</v>
      </c>
      <c r="C238" s="81">
        <f t="shared" ref="C238:N238" si="291">C3-C22-C53-C84-C115-C146-C177-C208</f>
        <v>0</v>
      </c>
      <c r="D238" s="81">
        <f t="shared" si="291"/>
        <v>0</v>
      </c>
      <c r="E238" s="81">
        <f t="shared" si="291"/>
        <v>0</v>
      </c>
      <c r="F238" s="81">
        <f t="shared" si="291"/>
        <v>0</v>
      </c>
      <c r="G238" s="81">
        <f t="shared" si="291"/>
        <v>0</v>
      </c>
      <c r="H238" s="81">
        <f t="shared" si="291"/>
        <v>0</v>
      </c>
      <c r="I238" s="81">
        <f t="shared" si="291"/>
        <v>0</v>
      </c>
      <c r="J238" s="81">
        <f>J3-J22-J53-J84-J115-J146-J177-J208</f>
        <v>0</v>
      </c>
      <c r="K238" s="82">
        <f t="shared" si="291"/>
        <v>-7.474909580196254E-12</v>
      </c>
      <c r="L238" s="82">
        <f t="shared" si="291"/>
        <v>-3.637978807091713E-12</v>
      </c>
      <c r="M238" s="82">
        <f t="shared" si="291"/>
        <v>-8.3844042819691822E-12</v>
      </c>
      <c r="N238" s="82">
        <f t="shared" si="291"/>
        <v>-1.3258727449283469E-11</v>
      </c>
    </row>
    <row r="239" spans="1:14" s="83" customFormat="1" x14ac:dyDescent="0.25">
      <c r="A239" s="83" t="s">
        <v>130</v>
      </c>
      <c r="B239" s="81">
        <f>B5-B36-B67-B98-B129-B160-B191-B222</f>
        <v>0</v>
      </c>
      <c r="C239" s="81">
        <f t="shared" ref="C239:N239" si="292">C5-C36-C67-C98-C129-C160-C191-C222</f>
        <v>0</v>
      </c>
      <c r="D239" s="81">
        <f t="shared" si="292"/>
        <v>0</v>
      </c>
      <c r="E239" s="81">
        <f t="shared" si="292"/>
        <v>0</v>
      </c>
      <c r="F239" s="81">
        <f t="shared" si="292"/>
        <v>0</v>
      </c>
      <c r="G239" s="81">
        <f t="shared" si="292"/>
        <v>0</v>
      </c>
      <c r="H239" s="81">
        <f t="shared" si="292"/>
        <v>0</v>
      </c>
      <c r="I239" s="81">
        <f t="shared" si="292"/>
        <v>0</v>
      </c>
      <c r="J239" s="81">
        <f t="shared" si="292"/>
        <v>0</v>
      </c>
      <c r="K239" s="81">
        <f t="shared" si="292"/>
        <v>0</v>
      </c>
      <c r="L239" s="81">
        <f t="shared" si="292"/>
        <v>0</v>
      </c>
      <c r="M239" s="81">
        <f t="shared" si="292"/>
        <v>0</v>
      </c>
      <c r="N239" s="81">
        <f t="shared" si="292"/>
        <v>0</v>
      </c>
    </row>
    <row r="240" spans="1:14" s="83" customFormat="1" x14ac:dyDescent="0.25">
      <c r="A240" s="83" t="s">
        <v>132</v>
      </c>
      <c r="B240" s="81">
        <f>B8-B39-B70-B101-B132-B163-B194-B225</f>
        <v>0</v>
      </c>
      <c r="C240" s="81">
        <f t="shared" ref="C240:N240" si="293">C8-C39-C70-C101-C132-C163-C194-C225</f>
        <v>0</v>
      </c>
      <c r="D240" s="81">
        <f t="shared" si="293"/>
        <v>0</v>
      </c>
      <c r="E240" s="81">
        <f t="shared" si="293"/>
        <v>0</v>
      </c>
      <c r="F240" s="81">
        <f t="shared" si="293"/>
        <v>0</v>
      </c>
      <c r="G240" s="81">
        <f t="shared" si="293"/>
        <v>0</v>
      </c>
      <c r="H240" s="81">
        <f t="shared" si="293"/>
        <v>0</v>
      </c>
      <c r="I240" s="81">
        <f t="shared" si="293"/>
        <v>0</v>
      </c>
      <c r="J240" s="81">
        <f>J8-J39-J70-J101-J132-J163-J194-J225</f>
        <v>0</v>
      </c>
      <c r="K240" s="81">
        <f t="shared" si="293"/>
        <v>0</v>
      </c>
      <c r="L240" s="81">
        <f t="shared" si="293"/>
        <v>0</v>
      </c>
      <c r="M240" s="81">
        <f t="shared" si="293"/>
        <v>0</v>
      </c>
      <c r="N240" s="81">
        <f t="shared" si="293"/>
        <v>0</v>
      </c>
    </row>
    <row r="241" spans="1:14" s="83" customFormat="1" x14ac:dyDescent="0.25">
      <c r="A241" s="83" t="s">
        <v>134</v>
      </c>
      <c r="B241" s="81">
        <f>B12-B43-B74-B105-B136-B167-B198-B229</f>
        <v>0</v>
      </c>
      <c r="C241" s="81">
        <f t="shared" ref="C241:N241" si="294">C12-C43-C74-C105-C136-C167-C198-C229</f>
        <v>0</v>
      </c>
      <c r="D241" s="81">
        <f t="shared" si="294"/>
        <v>0</v>
      </c>
      <c r="E241" s="81">
        <f t="shared" si="294"/>
        <v>0</v>
      </c>
      <c r="F241" s="81">
        <f t="shared" si="294"/>
        <v>0</v>
      </c>
      <c r="G241" s="81">
        <f t="shared" si="294"/>
        <v>0</v>
      </c>
      <c r="H241" s="81">
        <f t="shared" si="294"/>
        <v>0</v>
      </c>
      <c r="I241" s="81">
        <f t="shared" si="294"/>
        <v>0</v>
      </c>
      <c r="J241" s="81">
        <f t="shared" si="294"/>
        <v>0</v>
      </c>
      <c r="K241" s="81">
        <f t="shared" si="294"/>
        <v>0</v>
      </c>
      <c r="L241" s="81">
        <f t="shared" si="294"/>
        <v>0</v>
      </c>
      <c r="M241" s="81">
        <f t="shared" si="294"/>
        <v>0</v>
      </c>
      <c r="N241" s="81">
        <f t="shared" si="294"/>
        <v>0</v>
      </c>
    </row>
    <row r="242" spans="1:14" s="83" customFormat="1" x14ac:dyDescent="0.25">
      <c r="A242" s="83" t="s">
        <v>157</v>
      </c>
      <c r="B242" s="81">
        <f>B15-B46-B77-B108-B139-B170-B201-B232</f>
        <v>0</v>
      </c>
      <c r="C242" s="81">
        <f t="shared" ref="C242:N242" si="295">C15-C46-C77-C108-C139-C170-C201-C232</f>
        <v>0</v>
      </c>
      <c r="D242" s="81">
        <f t="shared" si="295"/>
        <v>0</v>
      </c>
      <c r="E242" s="81">
        <f t="shared" si="295"/>
        <v>0</v>
      </c>
      <c r="F242" s="81">
        <f t="shared" si="295"/>
        <v>0</v>
      </c>
      <c r="G242" s="81">
        <f t="shared" si="295"/>
        <v>0</v>
      </c>
      <c r="H242" s="81">
        <f t="shared" si="295"/>
        <v>0</v>
      </c>
      <c r="I242" s="81">
        <f t="shared" si="295"/>
        <v>0</v>
      </c>
      <c r="J242" s="81">
        <f t="shared" si="295"/>
        <v>0</v>
      </c>
      <c r="K242" s="81">
        <f t="shared" si="295"/>
        <v>-6.3948846218409017E-14</v>
      </c>
      <c r="L242" s="81">
        <f t="shared" si="295"/>
        <v>1.1368683772161603E-13</v>
      </c>
      <c r="M242" s="81">
        <f t="shared" si="295"/>
        <v>0</v>
      </c>
      <c r="N242" s="81">
        <f t="shared" si="295"/>
        <v>0</v>
      </c>
    </row>
    <row r="243" spans="1:14" s="83" customFormat="1" x14ac:dyDescent="0.25">
      <c r="A243" s="83" t="s">
        <v>117</v>
      </c>
      <c r="B243" s="81">
        <f>B18-B49-B80-B111-B142-B173-B204-B235</f>
        <v>0</v>
      </c>
      <c r="C243" s="81">
        <f t="shared" ref="C243:N243" si="296">C18-C49-C80-C111-C142-C173-C204-C235</f>
        <v>0</v>
      </c>
      <c r="D243" s="81">
        <f t="shared" si="296"/>
        <v>0</v>
      </c>
      <c r="E243" s="81">
        <f t="shared" si="296"/>
        <v>0</v>
      </c>
      <c r="F243" s="81">
        <f t="shared" si="296"/>
        <v>0</v>
      </c>
      <c r="G243" s="81">
        <f t="shared" si="296"/>
        <v>0</v>
      </c>
      <c r="H243" s="81">
        <f t="shared" si="296"/>
        <v>0</v>
      </c>
      <c r="I243" s="81">
        <f t="shared" si="296"/>
        <v>0</v>
      </c>
      <c r="J243" s="81">
        <f t="shared" si="296"/>
        <v>0</v>
      </c>
      <c r="K243" s="81">
        <f t="shared" si="296"/>
        <v>0</v>
      </c>
      <c r="L243" s="81">
        <f t="shared" si="296"/>
        <v>0</v>
      </c>
      <c r="M243" s="81">
        <f t="shared" si="296"/>
        <v>0</v>
      </c>
      <c r="N243" s="81">
        <f t="shared" si="29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2024-03-18T20:26:37Z</dcterms:modified>
</cp:coreProperties>
</file>