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bw72/Desktop/Quill Capital Partners/Completed Excel Tasks/"/>
    </mc:Choice>
  </mc:AlternateContent>
  <xr:revisionPtr revIDLastSave="0" documentId="8_{BF7E68E2-D7EA-914E-838F-7F05FF886228}" xr6:coauthVersionLast="47" xr6:coauthVersionMax="47" xr10:uidLastSave="{00000000-0000-0000-0000-000000000000}"/>
  <bookViews>
    <workbookView xWindow="0" yWindow="0" windowWidth="28800" windowHeight="18000" activeTab="2" xr2:uid="{00000000-000D-0000-FFFF-FFFF00000000}"/>
  </bookViews>
  <sheets>
    <sheet name="Sheet1" sheetId="2" r:id="rId1"/>
    <sheet name="Historicals" sheetId="1" r:id="rId2"/>
    <sheet name="Segmental forecas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2" i="3" l="1"/>
  <c r="K162" i="3" s="1"/>
  <c r="J159" i="3"/>
  <c r="K159" i="3" s="1"/>
  <c r="J157" i="3"/>
  <c r="J158" i="3" s="1"/>
  <c r="J153" i="3"/>
  <c r="K153" i="3" s="1"/>
  <c r="J149" i="3"/>
  <c r="J147" i="3" s="1"/>
  <c r="J212" i="3"/>
  <c r="J211" i="3" s="1"/>
  <c r="J209" i="3"/>
  <c r="K209" i="3" s="1"/>
  <c r="J207" i="3"/>
  <c r="J208" i="3" s="1"/>
  <c r="J203" i="3"/>
  <c r="K203" i="3" s="1"/>
  <c r="J199" i="3"/>
  <c r="J197" i="3" s="1"/>
  <c r="J193" i="3"/>
  <c r="J192" i="3" s="1"/>
  <c r="J190" i="3"/>
  <c r="K190" i="3" s="1"/>
  <c r="L190" i="3" s="1"/>
  <c r="M190" i="3" s="1"/>
  <c r="N190" i="3" s="1"/>
  <c r="J184" i="3"/>
  <c r="K184" i="3" s="1"/>
  <c r="K180" i="3"/>
  <c r="L180" i="3" s="1"/>
  <c r="M180" i="3" s="1"/>
  <c r="N180" i="3" s="1"/>
  <c r="J180" i="3"/>
  <c r="K177" i="3"/>
  <c r="L177" i="3" s="1"/>
  <c r="N176" i="3"/>
  <c r="M176" i="3"/>
  <c r="L176" i="3"/>
  <c r="K176" i="3"/>
  <c r="K175" i="3"/>
  <c r="J175" i="3"/>
  <c r="J174" i="3" s="1"/>
  <c r="K174" i="3" s="1"/>
  <c r="L173" i="3"/>
  <c r="M173" i="3" s="1"/>
  <c r="N173" i="3" s="1"/>
  <c r="K173" i="3"/>
  <c r="K172" i="3"/>
  <c r="L172" i="3" s="1"/>
  <c r="K171" i="3"/>
  <c r="J171" i="3"/>
  <c r="J170" i="3"/>
  <c r="K170" i="3" s="1"/>
  <c r="M169" i="3"/>
  <c r="N169" i="3" s="1"/>
  <c r="L169" i="3"/>
  <c r="K169" i="3"/>
  <c r="K168" i="3"/>
  <c r="L168" i="3" s="1"/>
  <c r="J167" i="3"/>
  <c r="J166" i="3"/>
  <c r="J143" i="3"/>
  <c r="J142" i="3" s="1"/>
  <c r="J140" i="3"/>
  <c r="K140" i="3" s="1"/>
  <c r="L140" i="3" s="1"/>
  <c r="M140" i="3" s="1"/>
  <c r="N140" i="3" s="1"/>
  <c r="J134" i="3"/>
  <c r="K134" i="3" s="1"/>
  <c r="J130" i="3"/>
  <c r="K130" i="3" s="1"/>
  <c r="L130" i="3" s="1"/>
  <c r="M130" i="3" s="1"/>
  <c r="N130" i="3" s="1"/>
  <c r="K127" i="3"/>
  <c r="L127" i="3" s="1"/>
  <c r="M127" i="3" s="1"/>
  <c r="N127" i="3" s="1"/>
  <c r="L126" i="3"/>
  <c r="M126" i="3" s="1"/>
  <c r="K126" i="3"/>
  <c r="J125" i="3"/>
  <c r="J124" i="3" s="1"/>
  <c r="K123" i="3"/>
  <c r="L123" i="3" s="1"/>
  <c r="M123" i="3" s="1"/>
  <c r="N123" i="3" s="1"/>
  <c r="K122" i="3"/>
  <c r="L122" i="3" s="1"/>
  <c r="K121" i="3"/>
  <c r="J121" i="3"/>
  <c r="J120" i="3" s="1"/>
  <c r="K120" i="3" s="1"/>
  <c r="L119" i="3"/>
  <c r="M119" i="3" s="1"/>
  <c r="N119" i="3" s="1"/>
  <c r="K119" i="3"/>
  <c r="K118" i="3"/>
  <c r="L118" i="3" s="1"/>
  <c r="J117" i="3"/>
  <c r="J116" i="3"/>
  <c r="J112" i="3"/>
  <c r="J111" i="3" s="1"/>
  <c r="J109" i="3"/>
  <c r="K109" i="3" s="1"/>
  <c r="L109" i="3" s="1"/>
  <c r="M109" i="3" s="1"/>
  <c r="N109" i="3" s="1"/>
  <c r="J103" i="3"/>
  <c r="K103" i="3" s="1"/>
  <c r="J99" i="3"/>
  <c r="K99" i="3" s="1"/>
  <c r="L99" i="3" s="1"/>
  <c r="M99" i="3" s="1"/>
  <c r="N99" i="3" s="1"/>
  <c r="K96" i="3"/>
  <c r="L96" i="3" s="1"/>
  <c r="M96" i="3" s="1"/>
  <c r="N96" i="3" s="1"/>
  <c r="K95" i="3"/>
  <c r="L95" i="3" s="1"/>
  <c r="J94" i="3"/>
  <c r="J93" i="3" s="1"/>
  <c r="K92" i="3"/>
  <c r="L92" i="3" s="1"/>
  <c r="M92" i="3" s="1"/>
  <c r="N92" i="3" s="1"/>
  <c r="K91" i="3"/>
  <c r="L91" i="3" s="1"/>
  <c r="K90" i="3"/>
  <c r="J90" i="3"/>
  <c r="J89" i="3"/>
  <c r="K89" i="3" s="1"/>
  <c r="K88" i="3"/>
  <c r="L88" i="3" s="1"/>
  <c r="M88" i="3" s="1"/>
  <c r="N88" i="3" s="1"/>
  <c r="K87" i="3"/>
  <c r="L87" i="3" s="1"/>
  <c r="J86" i="3"/>
  <c r="J85" i="3"/>
  <c r="J81" i="3"/>
  <c r="J80" i="3" s="1"/>
  <c r="J78" i="3"/>
  <c r="K78" i="3" s="1"/>
  <c r="L78" i="3" s="1"/>
  <c r="M78" i="3" s="1"/>
  <c r="N78" i="3" s="1"/>
  <c r="J72" i="3"/>
  <c r="K72" i="3" s="1"/>
  <c r="J68" i="3"/>
  <c r="K68" i="3" s="1"/>
  <c r="L68" i="3" s="1"/>
  <c r="M68" i="3" s="1"/>
  <c r="N68" i="3" s="1"/>
  <c r="K65" i="3"/>
  <c r="L65" i="3" s="1"/>
  <c r="M65" i="3" s="1"/>
  <c r="N65" i="3" s="1"/>
  <c r="K64" i="3"/>
  <c r="L64" i="3" s="1"/>
  <c r="K63" i="3"/>
  <c r="J63" i="3"/>
  <c r="J62" i="3" s="1"/>
  <c r="K62" i="3" s="1"/>
  <c r="K61" i="3"/>
  <c r="L61" i="3" s="1"/>
  <c r="M61" i="3" s="1"/>
  <c r="N61" i="3" s="1"/>
  <c r="K60" i="3"/>
  <c r="L60" i="3" s="1"/>
  <c r="J59" i="3"/>
  <c r="J58" i="3"/>
  <c r="K57" i="3"/>
  <c r="L57" i="3" s="1"/>
  <c r="M57" i="3" s="1"/>
  <c r="N57" i="3" s="1"/>
  <c r="K56" i="3"/>
  <c r="L56" i="3" s="1"/>
  <c r="J55" i="3"/>
  <c r="J54" i="3"/>
  <c r="J52" i="3" s="1"/>
  <c r="C3" i="3"/>
  <c r="C4" i="3" s="1"/>
  <c r="D3" i="3"/>
  <c r="E3" i="3"/>
  <c r="E16" i="3" s="1"/>
  <c r="F3" i="3"/>
  <c r="G3" i="3"/>
  <c r="G4" i="3" s="1"/>
  <c r="H3" i="3"/>
  <c r="I4" i="3" s="1"/>
  <c r="I3" i="3"/>
  <c r="D4" i="3"/>
  <c r="C5" i="3"/>
  <c r="C7" i="3" s="1"/>
  <c r="D5" i="3"/>
  <c r="E5" i="3"/>
  <c r="F5" i="3"/>
  <c r="G5" i="3"/>
  <c r="G7" i="3" s="1"/>
  <c r="H5" i="3"/>
  <c r="I5" i="3"/>
  <c r="I7" i="3" s="1"/>
  <c r="C6" i="3"/>
  <c r="D6" i="3"/>
  <c r="E6" i="3"/>
  <c r="F6" i="3"/>
  <c r="D7" i="3"/>
  <c r="F7" i="3"/>
  <c r="C8" i="3"/>
  <c r="D8" i="3"/>
  <c r="D10" i="3" s="1"/>
  <c r="E8" i="3"/>
  <c r="E10" i="3" s="1"/>
  <c r="F8" i="3"/>
  <c r="F10" i="3" s="1"/>
  <c r="G8" i="3"/>
  <c r="H8" i="3"/>
  <c r="I8" i="3"/>
  <c r="C9" i="3"/>
  <c r="G9" i="3"/>
  <c r="H9" i="3"/>
  <c r="I9" i="3"/>
  <c r="C10" i="3"/>
  <c r="C11" i="3"/>
  <c r="D11" i="3"/>
  <c r="E11" i="3"/>
  <c r="E13" i="3" s="1"/>
  <c r="F11" i="3"/>
  <c r="G11" i="3"/>
  <c r="G13" i="3" s="1"/>
  <c r="H11" i="3"/>
  <c r="H13" i="3" s="1"/>
  <c r="I11" i="3"/>
  <c r="I13" i="3" s="1"/>
  <c r="C12" i="3"/>
  <c r="D12" i="3"/>
  <c r="C13" i="3"/>
  <c r="D13" i="3"/>
  <c r="F13" i="3"/>
  <c r="C14" i="3"/>
  <c r="C16" i="3" s="1"/>
  <c r="D14" i="3"/>
  <c r="E15" i="3" s="1"/>
  <c r="E14" i="3"/>
  <c r="F14" i="3"/>
  <c r="G14" i="3"/>
  <c r="H14" i="3"/>
  <c r="H16" i="3" s="1"/>
  <c r="I14" i="3"/>
  <c r="F15" i="3"/>
  <c r="G15" i="3"/>
  <c r="F16" i="3"/>
  <c r="C17" i="3"/>
  <c r="C19" i="3" s="1"/>
  <c r="D17" i="3"/>
  <c r="E17" i="3"/>
  <c r="E19" i="3" s="1"/>
  <c r="F17" i="3"/>
  <c r="F19" i="3" s="1"/>
  <c r="G17" i="3"/>
  <c r="G19" i="3" s="1"/>
  <c r="H17" i="3"/>
  <c r="I17" i="3"/>
  <c r="H18" i="3"/>
  <c r="I18" i="3"/>
  <c r="D19" i="3"/>
  <c r="I19" i="3"/>
  <c r="B17" i="3"/>
  <c r="B14" i="3"/>
  <c r="B11" i="3"/>
  <c r="B8" i="3"/>
  <c r="B5" i="3"/>
  <c r="B3" i="3"/>
  <c r="C54" i="3"/>
  <c r="D54" i="3"/>
  <c r="D55" i="3" s="1"/>
  <c r="D57" i="3" s="1"/>
  <c r="E54" i="3"/>
  <c r="F54" i="3"/>
  <c r="G54" i="3"/>
  <c r="H54" i="3"/>
  <c r="I54" i="3"/>
  <c r="I55" i="3" s="1"/>
  <c r="I57" i="3" s="1"/>
  <c r="C55" i="3"/>
  <c r="C57" i="3" s="1"/>
  <c r="E55" i="3"/>
  <c r="F55" i="3"/>
  <c r="F57" i="3" s="1"/>
  <c r="G55" i="3"/>
  <c r="H55" i="3"/>
  <c r="C56" i="3"/>
  <c r="D56" i="3"/>
  <c r="E56" i="3"/>
  <c r="F56" i="3"/>
  <c r="G56" i="3"/>
  <c r="H56" i="3"/>
  <c r="I56" i="3"/>
  <c r="E57" i="3"/>
  <c r="G57" i="3"/>
  <c r="H57" i="3"/>
  <c r="C58" i="3"/>
  <c r="D58" i="3"/>
  <c r="E58" i="3"/>
  <c r="E59" i="3" s="1"/>
  <c r="E61" i="3" s="1"/>
  <c r="F58" i="3"/>
  <c r="F59" i="3" s="1"/>
  <c r="F61" i="3" s="1"/>
  <c r="G58" i="3"/>
  <c r="H58" i="3"/>
  <c r="H59" i="3" s="1"/>
  <c r="H61" i="3" s="1"/>
  <c r="I58" i="3"/>
  <c r="C59" i="3"/>
  <c r="D59" i="3"/>
  <c r="G59" i="3"/>
  <c r="G61" i="3" s="1"/>
  <c r="I59" i="3"/>
  <c r="C60" i="3"/>
  <c r="D60" i="3"/>
  <c r="E60" i="3"/>
  <c r="F60" i="3"/>
  <c r="G60" i="3"/>
  <c r="H60" i="3"/>
  <c r="I60" i="3"/>
  <c r="C61" i="3"/>
  <c r="D61" i="3"/>
  <c r="I61" i="3"/>
  <c r="C62" i="3"/>
  <c r="D62" i="3"/>
  <c r="D63" i="3" s="1"/>
  <c r="D65" i="3" s="1"/>
  <c r="E62" i="3"/>
  <c r="F62" i="3"/>
  <c r="G62" i="3"/>
  <c r="G63" i="3" s="1"/>
  <c r="G65" i="3" s="1"/>
  <c r="H62" i="3"/>
  <c r="I62" i="3"/>
  <c r="I63" i="3" s="1"/>
  <c r="I65" i="3" s="1"/>
  <c r="C63" i="3"/>
  <c r="C65" i="3" s="1"/>
  <c r="E63" i="3"/>
  <c r="F63" i="3"/>
  <c r="F65" i="3" s="1"/>
  <c r="H63" i="3"/>
  <c r="C64" i="3"/>
  <c r="D64" i="3"/>
  <c r="E64" i="3"/>
  <c r="F64" i="3"/>
  <c r="G64" i="3"/>
  <c r="H64" i="3"/>
  <c r="I64" i="3"/>
  <c r="E65" i="3"/>
  <c r="H65" i="3"/>
  <c r="C83" i="3"/>
  <c r="D83" i="3"/>
  <c r="E83" i="3"/>
  <c r="F83" i="3"/>
  <c r="G83" i="3"/>
  <c r="H83" i="3"/>
  <c r="I83" i="3"/>
  <c r="C84" i="3"/>
  <c r="D84" i="3"/>
  <c r="E84" i="3"/>
  <c r="F84" i="3"/>
  <c r="G84" i="3"/>
  <c r="H84" i="3"/>
  <c r="I84" i="3"/>
  <c r="C85" i="3"/>
  <c r="D85" i="3"/>
  <c r="E85" i="3"/>
  <c r="F85" i="3"/>
  <c r="F86" i="3" s="1"/>
  <c r="F88" i="3" s="1"/>
  <c r="G85" i="3"/>
  <c r="H85" i="3"/>
  <c r="I85" i="3"/>
  <c r="C86" i="3"/>
  <c r="C88" i="3" s="1"/>
  <c r="D86" i="3"/>
  <c r="D88" i="3" s="1"/>
  <c r="E86" i="3"/>
  <c r="G86" i="3"/>
  <c r="H86" i="3"/>
  <c r="H88" i="3" s="1"/>
  <c r="I86" i="3"/>
  <c r="C87" i="3"/>
  <c r="D87" i="3"/>
  <c r="E87" i="3"/>
  <c r="F87" i="3"/>
  <c r="G87" i="3"/>
  <c r="H87" i="3"/>
  <c r="I87" i="3"/>
  <c r="E88" i="3"/>
  <c r="G88" i="3"/>
  <c r="I88" i="3"/>
  <c r="C89" i="3"/>
  <c r="D89" i="3"/>
  <c r="D90" i="3" s="1"/>
  <c r="D92" i="3" s="1"/>
  <c r="E89" i="3"/>
  <c r="F89" i="3"/>
  <c r="F90" i="3" s="1"/>
  <c r="F92" i="3" s="1"/>
  <c r="G89" i="3"/>
  <c r="G90" i="3" s="1"/>
  <c r="G92" i="3" s="1"/>
  <c r="H89" i="3"/>
  <c r="I89" i="3"/>
  <c r="C90" i="3"/>
  <c r="E90" i="3"/>
  <c r="H90" i="3"/>
  <c r="H92" i="3" s="1"/>
  <c r="I90" i="3"/>
  <c r="C91" i="3"/>
  <c r="D91" i="3"/>
  <c r="E91" i="3"/>
  <c r="F91" i="3"/>
  <c r="G91" i="3"/>
  <c r="H91" i="3"/>
  <c r="I91" i="3"/>
  <c r="C92" i="3"/>
  <c r="E92" i="3"/>
  <c r="I92" i="3"/>
  <c r="C93" i="3"/>
  <c r="D93" i="3"/>
  <c r="E93" i="3"/>
  <c r="F93" i="3"/>
  <c r="F94" i="3" s="1"/>
  <c r="F96" i="3" s="1"/>
  <c r="G93" i="3"/>
  <c r="H93" i="3"/>
  <c r="I93" i="3"/>
  <c r="C94" i="3"/>
  <c r="C96" i="3" s="1"/>
  <c r="D94" i="3"/>
  <c r="D96" i="3" s="1"/>
  <c r="E94" i="3"/>
  <c r="G94" i="3"/>
  <c r="H94" i="3"/>
  <c r="H96" i="3" s="1"/>
  <c r="I94" i="3"/>
  <c r="C95" i="3"/>
  <c r="D95" i="3"/>
  <c r="E95" i="3"/>
  <c r="F95" i="3"/>
  <c r="G95" i="3"/>
  <c r="H95" i="3"/>
  <c r="I95" i="3"/>
  <c r="E96" i="3"/>
  <c r="G96" i="3"/>
  <c r="I96" i="3"/>
  <c r="C114" i="3"/>
  <c r="D114" i="3"/>
  <c r="E114" i="3"/>
  <c r="F114" i="3"/>
  <c r="G114" i="3"/>
  <c r="H114" i="3"/>
  <c r="I114" i="3"/>
  <c r="C115" i="3"/>
  <c r="D115" i="3"/>
  <c r="E115" i="3"/>
  <c r="F115" i="3"/>
  <c r="G115" i="3"/>
  <c r="H115" i="3"/>
  <c r="I115" i="3"/>
  <c r="C116" i="3"/>
  <c r="D117" i="3" s="1"/>
  <c r="D119" i="3" s="1"/>
  <c r="D116" i="3"/>
  <c r="E116" i="3"/>
  <c r="F116" i="3"/>
  <c r="F117" i="3" s="1"/>
  <c r="F119" i="3" s="1"/>
  <c r="G116" i="3"/>
  <c r="H116" i="3"/>
  <c r="H117" i="3" s="1"/>
  <c r="H119" i="3" s="1"/>
  <c r="I116" i="3"/>
  <c r="E117" i="3"/>
  <c r="G117" i="3"/>
  <c r="G119" i="3" s="1"/>
  <c r="I117" i="3"/>
  <c r="C118" i="3"/>
  <c r="D118" i="3"/>
  <c r="E118" i="3"/>
  <c r="E119" i="3" s="1"/>
  <c r="F118" i="3"/>
  <c r="G118" i="3"/>
  <c r="H118" i="3"/>
  <c r="I118" i="3"/>
  <c r="I119" i="3"/>
  <c r="C120" i="3"/>
  <c r="D120" i="3"/>
  <c r="D121" i="3" s="1"/>
  <c r="D123" i="3" s="1"/>
  <c r="E120" i="3"/>
  <c r="F120" i="3"/>
  <c r="F121" i="3" s="1"/>
  <c r="F123" i="3" s="1"/>
  <c r="G120" i="3"/>
  <c r="G121" i="3" s="1"/>
  <c r="G123" i="3" s="1"/>
  <c r="H120" i="3"/>
  <c r="I120" i="3"/>
  <c r="C121" i="3"/>
  <c r="C123" i="3" s="1"/>
  <c r="E121" i="3"/>
  <c r="H121" i="3"/>
  <c r="H123" i="3" s="1"/>
  <c r="I121" i="3"/>
  <c r="C122" i="3"/>
  <c r="D122" i="3"/>
  <c r="E122" i="3"/>
  <c r="F122" i="3"/>
  <c r="G122" i="3"/>
  <c r="H122" i="3"/>
  <c r="I122" i="3"/>
  <c r="I123" i="3" s="1"/>
  <c r="E123" i="3"/>
  <c r="C124" i="3"/>
  <c r="C125" i="3" s="1"/>
  <c r="C127" i="3" s="1"/>
  <c r="D124" i="3"/>
  <c r="E124" i="3"/>
  <c r="F124" i="3"/>
  <c r="F125" i="3" s="1"/>
  <c r="F127" i="3" s="1"/>
  <c r="G124" i="3"/>
  <c r="H124" i="3"/>
  <c r="H125" i="3" s="1"/>
  <c r="H127" i="3" s="1"/>
  <c r="I124" i="3"/>
  <c r="D125" i="3"/>
  <c r="D127" i="3" s="1"/>
  <c r="E125" i="3"/>
  <c r="G125" i="3"/>
  <c r="G127" i="3" s="1"/>
  <c r="I125" i="3"/>
  <c r="C126" i="3"/>
  <c r="D126" i="3"/>
  <c r="E126" i="3"/>
  <c r="E127" i="3" s="1"/>
  <c r="F126" i="3"/>
  <c r="G126" i="3"/>
  <c r="H126" i="3"/>
  <c r="I126" i="3"/>
  <c r="I127" i="3"/>
  <c r="C164" i="3"/>
  <c r="D164" i="3"/>
  <c r="E164" i="3"/>
  <c r="F164" i="3"/>
  <c r="G164" i="3"/>
  <c r="H164" i="3"/>
  <c r="I164" i="3"/>
  <c r="C165" i="3"/>
  <c r="D165" i="3"/>
  <c r="E165" i="3"/>
  <c r="F165" i="3"/>
  <c r="G165" i="3"/>
  <c r="H165" i="3"/>
  <c r="I165" i="3"/>
  <c r="C166" i="3"/>
  <c r="C167" i="3" s="1"/>
  <c r="C169" i="3" s="1"/>
  <c r="D166" i="3"/>
  <c r="E166" i="3"/>
  <c r="F166" i="3"/>
  <c r="F167" i="3" s="1"/>
  <c r="F169" i="3" s="1"/>
  <c r="G166" i="3"/>
  <c r="H166" i="3"/>
  <c r="H167" i="3" s="1"/>
  <c r="H169" i="3" s="1"/>
  <c r="I166" i="3"/>
  <c r="D167" i="3"/>
  <c r="D169" i="3" s="1"/>
  <c r="E167" i="3"/>
  <c r="G167" i="3"/>
  <c r="G169" i="3" s="1"/>
  <c r="I167" i="3"/>
  <c r="I169" i="3" s="1"/>
  <c r="C168" i="3"/>
  <c r="D168" i="3"/>
  <c r="E168" i="3"/>
  <c r="E169" i="3" s="1"/>
  <c r="F168" i="3"/>
  <c r="G168" i="3"/>
  <c r="H168" i="3"/>
  <c r="I168" i="3"/>
  <c r="C170" i="3"/>
  <c r="D170" i="3"/>
  <c r="D171" i="3" s="1"/>
  <c r="D173" i="3" s="1"/>
  <c r="E170" i="3"/>
  <c r="F170" i="3"/>
  <c r="F171" i="3" s="1"/>
  <c r="F173" i="3" s="1"/>
  <c r="G170" i="3"/>
  <c r="H171" i="3" s="1"/>
  <c r="H173" i="3" s="1"/>
  <c r="H170" i="3"/>
  <c r="I170" i="3"/>
  <c r="C171" i="3"/>
  <c r="C173" i="3" s="1"/>
  <c r="I171" i="3"/>
  <c r="C172" i="3"/>
  <c r="D172" i="3"/>
  <c r="E172" i="3"/>
  <c r="F172" i="3"/>
  <c r="G172" i="3"/>
  <c r="H172" i="3"/>
  <c r="I172" i="3"/>
  <c r="I173" i="3" s="1"/>
  <c r="C174" i="3"/>
  <c r="C175" i="3" s="1"/>
  <c r="C177" i="3" s="1"/>
  <c r="D174" i="3"/>
  <c r="E174" i="3"/>
  <c r="F174" i="3"/>
  <c r="F175" i="3" s="1"/>
  <c r="F177" i="3" s="1"/>
  <c r="G174" i="3"/>
  <c r="H174" i="3"/>
  <c r="H175" i="3" s="1"/>
  <c r="H177" i="3" s="1"/>
  <c r="I174" i="3"/>
  <c r="E175" i="3"/>
  <c r="G175" i="3"/>
  <c r="G177" i="3" s="1"/>
  <c r="C176" i="3"/>
  <c r="D176" i="3"/>
  <c r="E176" i="3"/>
  <c r="E177" i="3" s="1"/>
  <c r="F176" i="3"/>
  <c r="G176" i="3"/>
  <c r="H176" i="3"/>
  <c r="I176" i="3"/>
  <c r="B177" i="3"/>
  <c r="B165" i="3"/>
  <c r="B166" i="3"/>
  <c r="B167" i="3" s="1"/>
  <c r="B169" i="3" s="1"/>
  <c r="B168" i="3"/>
  <c r="B170" i="3"/>
  <c r="B171" i="3"/>
  <c r="B173" i="3" s="1"/>
  <c r="B172" i="3"/>
  <c r="B174" i="3"/>
  <c r="B175" i="3"/>
  <c r="B176" i="3"/>
  <c r="B127" i="3"/>
  <c r="B123" i="3"/>
  <c r="B119" i="3"/>
  <c r="B96" i="3"/>
  <c r="B92" i="3"/>
  <c r="B88" i="3"/>
  <c r="B65" i="3"/>
  <c r="B61" i="3"/>
  <c r="B57" i="3"/>
  <c r="B125" i="3"/>
  <c r="B121" i="3"/>
  <c r="B117" i="3"/>
  <c r="B94" i="3"/>
  <c r="B90" i="3"/>
  <c r="B63" i="3"/>
  <c r="B59" i="3"/>
  <c r="B86" i="3"/>
  <c r="B55" i="3"/>
  <c r="C196" i="3"/>
  <c r="D196" i="3"/>
  <c r="E196" i="3"/>
  <c r="F196" i="3"/>
  <c r="G196" i="3"/>
  <c r="H196" i="3"/>
  <c r="I196" i="3"/>
  <c r="C146" i="3"/>
  <c r="D146" i="3"/>
  <c r="E146" i="3"/>
  <c r="F146" i="3"/>
  <c r="G146" i="3"/>
  <c r="H146" i="3"/>
  <c r="I146" i="3"/>
  <c r="C53" i="3"/>
  <c r="D53" i="3"/>
  <c r="E53" i="3"/>
  <c r="F53" i="3"/>
  <c r="G53" i="3"/>
  <c r="H53" i="3"/>
  <c r="I53" i="3"/>
  <c r="B53" i="3"/>
  <c r="B84" i="3"/>
  <c r="B115" i="3"/>
  <c r="B196" i="3"/>
  <c r="B146" i="3"/>
  <c r="B126" i="3"/>
  <c r="B122" i="3"/>
  <c r="B118" i="3"/>
  <c r="B95" i="3"/>
  <c r="B91" i="3"/>
  <c r="B87" i="3"/>
  <c r="B64" i="3"/>
  <c r="B60" i="3"/>
  <c r="B56" i="3"/>
  <c r="B124" i="3"/>
  <c r="B120" i="3"/>
  <c r="B116" i="3"/>
  <c r="B93" i="3"/>
  <c r="B89" i="3"/>
  <c r="B85" i="3"/>
  <c r="B62" i="3"/>
  <c r="B58" i="3"/>
  <c r="B54" i="3"/>
  <c r="I199" i="3"/>
  <c r="H199" i="3"/>
  <c r="G199" i="3"/>
  <c r="F199" i="3"/>
  <c r="E199" i="3"/>
  <c r="D199" i="3"/>
  <c r="C199" i="3"/>
  <c r="B199" i="3"/>
  <c r="I198" i="3"/>
  <c r="H198" i="3"/>
  <c r="G198" i="3"/>
  <c r="F198" i="3"/>
  <c r="E198" i="3"/>
  <c r="D198" i="3"/>
  <c r="C198" i="3"/>
  <c r="B198" i="3"/>
  <c r="I180" i="3"/>
  <c r="H180" i="3"/>
  <c r="G180" i="3"/>
  <c r="F180" i="3"/>
  <c r="E180" i="3"/>
  <c r="D180" i="3"/>
  <c r="C180" i="3"/>
  <c r="B180" i="3"/>
  <c r="I179" i="3"/>
  <c r="H179" i="3"/>
  <c r="G179" i="3"/>
  <c r="F179" i="3"/>
  <c r="E179" i="3"/>
  <c r="D179" i="3"/>
  <c r="C179" i="3"/>
  <c r="B179" i="3"/>
  <c r="I149" i="3"/>
  <c r="H149" i="3"/>
  <c r="G149" i="3"/>
  <c r="F149" i="3"/>
  <c r="E149" i="3"/>
  <c r="D149" i="3"/>
  <c r="C149" i="3"/>
  <c r="B149" i="3"/>
  <c r="I148" i="3"/>
  <c r="H148" i="3"/>
  <c r="G148" i="3"/>
  <c r="F148" i="3"/>
  <c r="E148" i="3"/>
  <c r="D148" i="3"/>
  <c r="C148" i="3"/>
  <c r="B148" i="3"/>
  <c r="I130" i="3"/>
  <c r="H130" i="3"/>
  <c r="G130" i="3"/>
  <c r="F130" i="3"/>
  <c r="E130" i="3"/>
  <c r="D130" i="3"/>
  <c r="C130" i="3"/>
  <c r="B130" i="3"/>
  <c r="I129" i="3"/>
  <c r="H129" i="3"/>
  <c r="G129" i="3"/>
  <c r="F129" i="3"/>
  <c r="E129" i="3"/>
  <c r="D129" i="3"/>
  <c r="C129" i="3"/>
  <c r="B129" i="3"/>
  <c r="I99" i="3"/>
  <c r="H99" i="3"/>
  <c r="G99" i="3"/>
  <c r="F99" i="3"/>
  <c r="E99" i="3"/>
  <c r="D99" i="3"/>
  <c r="C99" i="3"/>
  <c r="B99" i="3"/>
  <c r="I98" i="3"/>
  <c r="H98" i="3"/>
  <c r="G98" i="3"/>
  <c r="F98" i="3"/>
  <c r="E98" i="3"/>
  <c r="D98" i="3"/>
  <c r="C98" i="3"/>
  <c r="B98" i="3"/>
  <c r="I68" i="3"/>
  <c r="H68" i="3"/>
  <c r="G68" i="3"/>
  <c r="F68" i="3"/>
  <c r="E68" i="3"/>
  <c r="D68" i="3"/>
  <c r="C68" i="3"/>
  <c r="B68" i="3"/>
  <c r="I67" i="3"/>
  <c r="H67" i="3"/>
  <c r="G67" i="3"/>
  <c r="F67" i="3"/>
  <c r="E67" i="3"/>
  <c r="D67" i="3"/>
  <c r="C67" i="3"/>
  <c r="B67" i="3"/>
  <c r="I203" i="3"/>
  <c r="H203" i="3"/>
  <c r="G203" i="3"/>
  <c r="F203" i="3"/>
  <c r="E203" i="3"/>
  <c r="D203" i="3"/>
  <c r="C203" i="3"/>
  <c r="B203" i="3"/>
  <c r="I202" i="3"/>
  <c r="H202" i="3"/>
  <c r="G202" i="3"/>
  <c r="F202" i="3"/>
  <c r="E202" i="3"/>
  <c r="D202" i="3"/>
  <c r="C202" i="3"/>
  <c r="B202" i="3"/>
  <c r="I201" i="3"/>
  <c r="H201" i="3"/>
  <c r="G201" i="3"/>
  <c r="F201" i="3"/>
  <c r="E201" i="3"/>
  <c r="D201" i="3"/>
  <c r="C201" i="3"/>
  <c r="B201" i="3"/>
  <c r="I184" i="3"/>
  <c r="H184" i="3"/>
  <c r="G184" i="3"/>
  <c r="F184" i="3"/>
  <c r="E184" i="3"/>
  <c r="D184" i="3"/>
  <c r="C184" i="3"/>
  <c r="B184" i="3"/>
  <c r="I183" i="3"/>
  <c r="H183" i="3"/>
  <c r="G183" i="3"/>
  <c r="F183" i="3"/>
  <c r="E183" i="3"/>
  <c r="D183" i="3"/>
  <c r="C183" i="3"/>
  <c r="B183" i="3"/>
  <c r="I182" i="3"/>
  <c r="H182" i="3"/>
  <c r="G182" i="3"/>
  <c r="F182" i="3"/>
  <c r="E182" i="3"/>
  <c r="D182" i="3"/>
  <c r="C182" i="3"/>
  <c r="B182" i="3"/>
  <c r="I153" i="3"/>
  <c r="H153" i="3"/>
  <c r="G153" i="3"/>
  <c r="F153" i="3"/>
  <c r="E153" i="3"/>
  <c r="D153" i="3"/>
  <c r="C153" i="3"/>
  <c r="B153" i="3"/>
  <c r="I152" i="3"/>
  <c r="H152" i="3"/>
  <c r="G152" i="3"/>
  <c r="F152" i="3"/>
  <c r="E152" i="3"/>
  <c r="D152" i="3"/>
  <c r="C152" i="3"/>
  <c r="B152" i="3"/>
  <c r="I151" i="3"/>
  <c r="H151" i="3"/>
  <c r="G151" i="3"/>
  <c r="F151" i="3"/>
  <c r="E151" i="3"/>
  <c r="D151" i="3"/>
  <c r="C151" i="3"/>
  <c r="B151" i="3"/>
  <c r="I134" i="3"/>
  <c r="H134" i="3"/>
  <c r="G134" i="3"/>
  <c r="F134" i="3"/>
  <c r="E134" i="3"/>
  <c r="D134" i="3"/>
  <c r="C134" i="3"/>
  <c r="B134" i="3"/>
  <c r="I133" i="3"/>
  <c r="H133" i="3"/>
  <c r="G133" i="3"/>
  <c r="F133" i="3"/>
  <c r="E133" i="3"/>
  <c r="D133" i="3"/>
  <c r="C133" i="3"/>
  <c r="B133" i="3"/>
  <c r="I132" i="3"/>
  <c r="H132" i="3"/>
  <c r="G132" i="3"/>
  <c r="F132" i="3"/>
  <c r="E132" i="3"/>
  <c r="D132" i="3"/>
  <c r="C132" i="3"/>
  <c r="B132" i="3"/>
  <c r="I103" i="3"/>
  <c r="H103" i="3"/>
  <c r="G103" i="3"/>
  <c r="F103" i="3"/>
  <c r="E103" i="3"/>
  <c r="D103" i="3"/>
  <c r="C103" i="3"/>
  <c r="B103" i="3"/>
  <c r="I102" i="3"/>
  <c r="H102" i="3"/>
  <c r="G102" i="3"/>
  <c r="F102" i="3"/>
  <c r="E102" i="3"/>
  <c r="D102" i="3"/>
  <c r="C102" i="3"/>
  <c r="B102" i="3"/>
  <c r="I101" i="3"/>
  <c r="H101" i="3"/>
  <c r="G101" i="3"/>
  <c r="F101" i="3"/>
  <c r="E101" i="3"/>
  <c r="D101" i="3"/>
  <c r="C101" i="3"/>
  <c r="B101" i="3"/>
  <c r="I72" i="3"/>
  <c r="H72" i="3"/>
  <c r="G72" i="3"/>
  <c r="F72" i="3"/>
  <c r="E72" i="3"/>
  <c r="D72" i="3"/>
  <c r="C72" i="3"/>
  <c r="B72" i="3"/>
  <c r="I71" i="3"/>
  <c r="H71" i="3"/>
  <c r="G71" i="3"/>
  <c r="F71" i="3"/>
  <c r="E71" i="3"/>
  <c r="D71" i="3"/>
  <c r="C71" i="3"/>
  <c r="B71" i="3"/>
  <c r="I70" i="3"/>
  <c r="H70" i="3"/>
  <c r="G70" i="3"/>
  <c r="F70" i="3"/>
  <c r="E70" i="3"/>
  <c r="D70" i="3"/>
  <c r="C70" i="3"/>
  <c r="B70" i="3"/>
  <c r="I206" i="3"/>
  <c r="H206" i="3"/>
  <c r="G206" i="3"/>
  <c r="F206" i="3"/>
  <c r="E206" i="3"/>
  <c r="D206" i="3"/>
  <c r="C206" i="3"/>
  <c r="B206" i="3"/>
  <c r="I205" i="3"/>
  <c r="H205" i="3"/>
  <c r="G205" i="3"/>
  <c r="F205" i="3"/>
  <c r="E205" i="3"/>
  <c r="D205" i="3"/>
  <c r="C205" i="3"/>
  <c r="B205" i="3"/>
  <c r="G186" i="3"/>
  <c r="F186" i="3"/>
  <c r="E186" i="3"/>
  <c r="G155" i="3"/>
  <c r="B155" i="3"/>
  <c r="D136" i="3"/>
  <c r="C136" i="3"/>
  <c r="B136" i="3"/>
  <c r="D105" i="3"/>
  <c r="C105" i="3"/>
  <c r="E74" i="3"/>
  <c r="B208" i="3"/>
  <c r="I189" i="3"/>
  <c r="H189" i="3"/>
  <c r="G189" i="3"/>
  <c r="F158" i="3"/>
  <c r="E158" i="3"/>
  <c r="D158" i="3"/>
  <c r="D139" i="3"/>
  <c r="F108" i="3"/>
  <c r="E77" i="3"/>
  <c r="D77" i="3"/>
  <c r="C77" i="3"/>
  <c r="C211" i="3"/>
  <c r="C192" i="3"/>
  <c r="F161" i="3"/>
  <c r="E161" i="3"/>
  <c r="F142" i="3"/>
  <c r="E142" i="3"/>
  <c r="D142" i="3"/>
  <c r="C142" i="3"/>
  <c r="E111" i="3"/>
  <c r="D111" i="3"/>
  <c r="C111" i="3"/>
  <c r="E80" i="3"/>
  <c r="D80" i="3"/>
  <c r="C52" i="3"/>
  <c r="D52" i="3"/>
  <c r="E52" i="3"/>
  <c r="F52" i="3"/>
  <c r="G52" i="3"/>
  <c r="H52" i="3"/>
  <c r="I52" i="3"/>
  <c r="C69" i="3"/>
  <c r="C66" i="3" s="1"/>
  <c r="D69" i="3"/>
  <c r="D66" i="3" s="1"/>
  <c r="E69" i="3"/>
  <c r="E66" i="3" s="1"/>
  <c r="F69" i="3"/>
  <c r="F66" i="3" s="1"/>
  <c r="G69" i="3"/>
  <c r="H69" i="3"/>
  <c r="H66" i="3" s="1"/>
  <c r="I69" i="3"/>
  <c r="I66" i="3" s="1"/>
  <c r="C73" i="3"/>
  <c r="C74" i="3" s="1"/>
  <c r="D73" i="3"/>
  <c r="E73" i="3"/>
  <c r="F73" i="3"/>
  <c r="G73" i="3"/>
  <c r="G66" i="3" s="1"/>
  <c r="H73" i="3"/>
  <c r="I73" i="3"/>
  <c r="C76" i="3"/>
  <c r="D76" i="3"/>
  <c r="E76" i="3"/>
  <c r="F76" i="3"/>
  <c r="F77" i="3" s="1"/>
  <c r="G76" i="3"/>
  <c r="H76" i="3"/>
  <c r="I76" i="3"/>
  <c r="I77" i="3" s="1"/>
  <c r="C79" i="3"/>
  <c r="D79" i="3"/>
  <c r="E79" i="3"/>
  <c r="F79" i="3"/>
  <c r="G79" i="3"/>
  <c r="H79" i="3"/>
  <c r="I79" i="3"/>
  <c r="C97" i="3"/>
  <c r="C100" i="3"/>
  <c r="D100" i="3"/>
  <c r="D97" i="3" s="1"/>
  <c r="E100" i="3"/>
  <c r="E97" i="3" s="1"/>
  <c r="F100" i="3"/>
  <c r="F97" i="3" s="1"/>
  <c r="G100" i="3"/>
  <c r="G97" i="3" s="1"/>
  <c r="H100" i="3"/>
  <c r="H97" i="3" s="1"/>
  <c r="I100" i="3"/>
  <c r="I97" i="3" s="1"/>
  <c r="C104" i="3"/>
  <c r="D104" i="3"/>
  <c r="E104" i="3"/>
  <c r="F104" i="3"/>
  <c r="F105" i="3" s="1"/>
  <c r="G104" i="3"/>
  <c r="G105" i="3" s="1"/>
  <c r="H104" i="3"/>
  <c r="H105" i="3" s="1"/>
  <c r="I104" i="3"/>
  <c r="I105" i="3" s="1"/>
  <c r="C107" i="3"/>
  <c r="C108" i="3" s="1"/>
  <c r="D107" i="3"/>
  <c r="D108" i="3" s="1"/>
  <c r="E107" i="3"/>
  <c r="F107" i="3"/>
  <c r="G107" i="3"/>
  <c r="H107" i="3"/>
  <c r="I108" i="3" s="1"/>
  <c r="I107" i="3"/>
  <c r="C110" i="3"/>
  <c r="D110" i="3"/>
  <c r="E110" i="3"/>
  <c r="F110" i="3"/>
  <c r="G110" i="3"/>
  <c r="H110" i="3"/>
  <c r="I110" i="3"/>
  <c r="F128" i="3"/>
  <c r="C131" i="3"/>
  <c r="D131" i="3"/>
  <c r="D128" i="3" s="1"/>
  <c r="E131" i="3"/>
  <c r="E128" i="3" s="1"/>
  <c r="F131" i="3"/>
  <c r="G131" i="3"/>
  <c r="G128" i="3" s="1"/>
  <c r="H131" i="3"/>
  <c r="H128" i="3" s="1"/>
  <c r="I131" i="3"/>
  <c r="I128" i="3" s="1"/>
  <c r="C135" i="3"/>
  <c r="D135" i="3"/>
  <c r="E135" i="3"/>
  <c r="E136" i="3" s="1"/>
  <c r="F135" i="3"/>
  <c r="F136" i="3" s="1"/>
  <c r="G135" i="3"/>
  <c r="G136" i="3" s="1"/>
  <c r="H135" i="3"/>
  <c r="I135" i="3"/>
  <c r="C138" i="3"/>
  <c r="D138" i="3"/>
  <c r="E138" i="3"/>
  <c r="E139" i="3" s="1"/>
  <c r="F138" i="3"/>
  <c r="F139" i="3" s="1"/>
  <c r="G138" i="3"/>
  <c r="G139" i="3" s="1"/>
  <c r="H138" i="3"/>
  <c r="I138" i="3"/>
  <c r="C141" i="3"/>
  <c r="D141" i="3"/>
  <c r="E141" i="3"/>
  <c r="F141" i="3"/>
  <c r="G141" i="3"/>
  <c r="H141" i="3"/>
  <c r="I141" i="3"/>
  <c r="C145" i="3"/>
  <c r="D145" i="3"/>
  <c r="E145" i="3"/>
  <c r="F145" i="3"/>
  <c r="G145" i="3"/>
  <c r="H145" i="3"/>
  <c r="I145" i="3"/>
  <c r="C147" i="3"/>
  <c r="G147" i="3"/>
  <c r="C150" i="3"/>
  <c r="D150" i="3"/>
  <c r="D147" i="3" s="1"/>
  <c r="E150" i="3"/>
  <c r="E147" i="3" s="1"/>
  <c r="F150" i="3"/>
  <c r="F147" i="3" s="1"/>
  <c r="G150" i="3"/>
  <c r="H150" i="3"/>
  <c r="H147" i="3" s="1"/>
  <c r="I150" i="3"/>
  <c r="I147" i="3" s="1"/>
  <c r="C154" i="3"/>
  <c r="C155" i="3" s="1"/>
  <c r="D154" i="3"/>
  <c r="D155" i="3" s="1"/>
  <c r="E154" i="3"/>
  <c r="E155" i="3" s="1"/>
  <c r="F154" i="3"/>
  <c r="G154" i="3"/>
  <c r="H154" i="3"/>
  <c r="I154" i="3"/>
  <c r="I155" i="3" s="1"/>
  <c r="C157" i="3"/>
  <c r="D157" i="3"/>
  <c r="E157" i="3"/>
  <c r="F157" i="3"/>
  <c r="G157" i="3"/>
  <c r="G158" i="3" s="1"/>
  <c r="H157" i="3"/>
  <c r="H158" i="3" s="1"/>
  <c r="I157" i="3"/>
  <c r="C160" i="3"/>
  <c r="C161" i="3" s="1"/>
  <c r="D160" i="3"/>
  <c r="E160" i="3"/>
  <c r="F160" i="3"/>
  <c r="G160" i="3"/>
  <c r="H160" i="3"/>
  <c r="I160" i="3"/>
  <c r="C195" i="3"/>
  <c r="D195" i="3"/>
  <c r="E195" i="3"/>
  <c r="F195" i="3"/>
  <c r="G195" i="3"/>
  <c r="H195" i="3"/>
  <c r="I195" i="3"/>
  <c r="G197" i="3"/>
  <c r="H197" i="3"/>
  <c r="I197" i="3"/>
  <c r="C200" i="3"/>
  <c r="D200" i="3"/>
  <c r="D197" i="3" s="1"/>
  <c r="E200" i="3"/>
  <c r="F200" i="3"/>
  <c r="G200" i="3"/>
  <c r="H200" i="3"/>
  <c r="I200" i="3"/>
  <c r="C204" i="3"/>
  <c r="C197" i="3" s="1"/>
  <c r="D204" i="3"/>
  <c r="E204" i="3"/>
  <c r="F204" i="3"/>
  <c r="G204" i="3"/>
  <c r="H204" i="3"/>
  <c r="I204" i="3"/>
  <c r="C207" i="3"/>
  <c r="D207" i="3"/>
  <c r="D208" i="3" s="1"/>
  <c r="E207" i="3"/>
  <c r="F207" i="3"/>
  <c r="F208" i="3" s="1"/>
  <c r="G207" i="3"/>
  <c r="G208" i="3" s="1"/>
  <c r="H207" i="3"/>
  <c r="H208" i="3" s="1"/>
  <c r="I207" i="3"/>
  <c r="C210" i="3"/>
  <c r="D210" i="3"/>
  <c r="E210" i="3"/>
  <c r="E211" i="3" s="1"/>
  <c r="F210" i="3"/>
  <c r="G210" i="3"/>
  <c r="H210" i="3"/>
  <c r="I210" i="3"/>
  <c r="F178" i="3"/>
  <c r="G178" i="3"/>
  <c r="H178" i="3"/>
  <c r="I178" i="3"/>
  <c r="C181" i="3"/>
  <c r="D181" i="3"/>
  <c r="E181" i="3"/>
  <c r="F181" i="3"/>
  <c r="G181" i="3"/>
  <c r="H181" i="3"/>
  <c r="I181" i="3"/>
  <c r="C185" i="3"/>
  <c r="C186" i="3" s="1"/>
  <c r="D185" i="3"/>
  <c r="E185" i="3"/>
  <c r="F185" i="3"/>
  <c r="G185" i="3"/>
  <c r="H185" i="3"/>
  <c r="H186" i="3" s="1"/>
  <c r="I185" i="3"/>
  <c r="C188" i="3"/>
  <c r="C189" i="3" s="1"/>
  <c r="D188" i="3"/>
  <c r="D189" i="3" s="1"/>
  <c r="E188" i="3"/>
  <c r="E189" i="3" s="1"/>
  <c r="F188" i="3"/>
  <c r="G188" i="3"/>
  <c r="H188" i="3"/>
  <c r="I188" i="3"/>
  <c r="C191" i="3"/>
  <c r="D191" i="3"/>
  <c r="E191" i="3"/>
  <c r="F191" i="3"/>
  <c r="G191" i="3"/>
  <c r="H191" i="3"/>
  <c r="I191" i="3"/>
  <c r="B207" i="3"/>
  <c r="B188" i="3"/>
  <c r="B189" i="3" s="1"/>
  <c r="B157" i="3"/>
  <c r="B158" i="3" s="1"/>
  <c r="B138" i="3"/>
  <c r="B107" i="3"/>
  <c r="B108" i="3" s="1"/>
  <c r="B76" i="3"/>
  <c r="B210" i="3"/>
  <c r="B191" i="3"/>
  <c r="B160" i="3"/>
  <c r="B141" i="3"/>
  <c r="B110" i="3"/>
  <c r="B79" i="3"/>
  <c r="C80" i="3" s="1"/>
  <c r="B145" i="3"/>
  <c r="B150" i="3"/>
  <c r="B147" i="3" s="1"/>
  <c r="B154" i="3"/>
  <c r="B200" i="3"/>
  <c r="B204" i="3"/>
  <c r="B195" i="3"/>
  <c r="B128" i="3"/>
  <c r="B73" i="3"/>
  <c r="B74" i="3" s="1"/>
  <c r="B104" i="3"/>
  <c r="B135" i="3"/>
  <c r="B185" i="3"/>
  <c r="B186" i="3" s="1"/>
  <c r="B181" i="3"/>
  <c r="B178" i="3" s="1"/>
  <c r="B131" i="3"/>
  <c r="B100" i="3"/>
  <c r="B97" i="3" s="1"/>
  <c r="B69" i="3"/>
  <c r="B66" i="3" s="1"/>
  <c r="B164" i="3"/>
  <c r="B114" i="3"/>
  <c r="B83" i="3"/>
  <c r="B52" i="3"/>
  <c r="A194" i="3"/>
  <c r="A163" i="3"/>
  <c r="A144" i="3"/>
  <c r="A113" i="3"/>
  <c r="A82" i="3"/>
  <c r="A51" i="3"/>
  <c r="B98" i="1"/>
  <c r="C98" i="1"/>
  <c r="D98" i="1"/>
  <c r="E98" i="1"/>
  <c r="F98" i="1"/>
  <c r="G98" i="1"/>
  <c r="B85" i="1"/>
  <c r="C85" i="1"/>
  <c r="D85" i="1"/>
  <c r="E85" i="1"/>
  <c r="F85" i="1"/>
  <c r="G85" i="1"/>
  <c r="H85" i="1"/>
  <c r="I85" i="1"/>
  <c r="E93" i="1"/>
  <c r="D93" i="1"/>
  <c r="C93" i="1"/>
  <c r="B93" i="1"/>
  <c r="C116" i="1"/>
  <c r="B116" i="1"/>
  <c r="C115" i="1"/>
  <c r="B115" i="1"/>
  <c r="C114" i="1"/>
  <c r="B114" i="1"/>
  <c r="C124" i="1"/>
  <c r="B124" i="1"/>
  <c r="C123" i="1"/>
  <c r="B123" i="1"/>
  <c r="C122" i="1"/>
  <c r="B122" i="1"/>
  <c r="I127" i="1"/>
  <c r="H127" i="1"/>
  <c r="D150" i="1"/>
  <c r="C150" i="1"/>
  <c r="B150" i="1"/>
  <c r="D148" i="1"/>
  <c r="C148" i="1"/>
  <c r="B148" i="1"/>
  <c r="D161" i="1"/>
  <c r="C161" i="1"/>
  <c r="B161" i="1"/>
  <c r="D159" i="1"/>
  <c r="C159" i="1"/>
  <c r="B159" i="1"/>
  <c r="D172" i="1"/>
  <c r="C172" i="1"/>
  <c r="B172" i="1"/>
  <c r="D170" i="1"/>
  <c r="C170" i="1"/>
  <c r="B170" i="1"/>
  <c r="B19" i="3"/>
  <c r="B18" i="3"/>
  <c r="B16" i="3"/>
  <c r="B15" i="3"/>
  <c r="B13" i="3"/>
  <c r="B12" i="3"/>
  <c r="B10" i="3"/>
  <c r="B9" i="3"/>
  <c r="B7" i="3"/>
  <c r="B6" i="3"/>
  <c r="B4" i="3"/>
  <c r="L153" i="3" l="1"/>
  <c r="K150" i="3"/>
  <c r="J148" i="3"/>
  <c r="L159" i="3"/>
  <c r="K157" i="3"/>
  <c r="K158" i="3" s="1"/>
  <c r="K161" i="3"/>
  <c r="L162" i="3"/>
  <c r="K160" i="3"/>
  <c r="K149" i="3"/>
  <c r="J160" i="3"/>
  <c r="J161" i="3"/>
  <c r="J150" i="3"/>
  <c r="J198" i="3"/>
  <c r="L203" i="3"/>
  <c r="K207" i="3"/>
  <c r="K208" i="3" s="1"/>
  <c r="L209" i="3"/>
  <c r="K199" i="3"/>
  <c r="J210" i="3"/>
  <c r="J200" i="3" s="1"/>
  <c r="K212" i="3"/>
  <c r="L175" i="3"/>
  <c r="L174" i="3" s="1"/>
  <c r="M177" i="3"/>
  <c r="N177" i="3" s="1"/>
  <c r="N175" i="3" s="1"/>
  <c r="L184" i="3"/>
  <c r="L171" i="3"/>
  <c r="L170" i="3" s="1"/>
  <c r="M172" i="3"/>
  <c r="M168" i="3"/>
  <c r="L167" i="3"/>
  <c r="J164" i="3"/>
  <c r="K167" i="3"/>
  <c r="K166" i="3" s="1"/>
  <c r="K193" i="3"/>
  <c r="M125" i="3"/>
  <c r="N126" i="3"/>
  <c r="N125" i="3" s="1"/>
  <c r="L134" i="3"/>
  <c r="M122" i="3"/>
  <c r="L121" i="3"/>
  <c r="L120" i="3" s="1"/>
  <c r="L117" i="3"/>
  <c r="M118" i="3"/>
  <c r="J114" i="3"/>
  <c r="K117" i="3"/>
  <c r="K116" i="3" s="1"/>
  <c r="K125" i="3"/>
  <c r="K124" i="3" s="1"/>
  <c r="L124" i="3" s="1"/>
  <c r="M124" i="3" s="1"/>
  <c r="N124" i="3" s="1"/>
  <c r="K143" i="3"/>
  <c r="L125" i="3"/>
  <c r="L94" i="3"/>
  <c r="M95" i="3"/>
  <c r="L89" i="3"/>
  <c r="L103" i="3"/>
  <c r="M87" i="3"/>
  <c r="L86" i="3"/>
  <c r="M91" i="3"/>
  <c r="L90" i="3"/>
  <c r="J83" i="3"/>
  <c r="K86" i="3"/>
  <c r="K85" i="3" s="1"/>
  <c r="K112" i="3"/>
  <c r="K94" i="3"/>
  <c r="K93" i="3" s="1"/>
  <c r="L93" i="3" s="1"/>
  <c r="M56" i="3"/>
  <c r="L55" i="3"/>
  <c r="K58" i="3"/>
  <c r="J53" i="3"/>
  <c r="J76" i="3"/>
  <c r="J79" i="3"/>
  <c r="J66" i="3"/>
  <c r="L62" i="3"/>
  <c r="L63" i="3"/>
  <c r="M64" i="3"/>
  <c r="L72" i="3"/>
  <c r="L59" i="3"/>
  <c r="M60" i="3"/>
  <c r="K55" i="3"/>
  <c r="K54" i="3" s="1"/>
  <c r="K81" i="3"/>
  <c r="K59" i="3"/>
  <c r="G18" i="3"/>
  <c r="D15" i="3"/>
  <c r="I12" i="3"/>
  <c r="F9" i="3"/>
  <c r="G16" i="3"/>
  <c r="I10" i="3"/>
  <c r="E7" i="3"/>
  <c r="H10" i="3"/>
  <c r="G10" i="3"/>
  <c r="F18" i="3"/>
  <c r="D16" i="3"/>
  <c r="C15" i="3"/>
  <c r="H12" i="3"/>
  <c r="E9" i="3"/>
  <c r="H4" i="3"/>
  <c r="E18" i="3"/>
  <c r="G12" i="3"/>
  <c r="D9" i="3"/>
  <c r="I6" i="3"/>
  <c r="F12" i="3"/>
  <c r="F4" i="3"/>
  <c r="C18" i="3"/>
  <c r="I16" i="3"/>
  <c r="H15" i="3"/>
  <c r="E12" i="3"/>
  <c r="H7" i="3"/>
  <c r="G6" i="3"/>
  <c r="E4" i="3"/>
  <c r="H19" i="3"/>
  <c r="D18" i="3"/>
  <c r="I15" i="3"/>
  <c r="H6" i="3"/>
  <c r="C117" i="3"/>
  <c r="C119" i="3" s="1"/>
  <c r="D175" i="3"/>
  <c r="D177" i="3" s="1"/>
  <c r="G171" i="3"/>
  <c r="G173" i="3" s="1"/>
  <c r="E171" i="3"/>
  <c r="E173" i="3" s="1"/>
  <c r="I175" i="3"/>
  <c r="I177" i="3" s="1"/>
  <c r="D192" i="3"/>
  <c r="G108" i="3"/>
  <c r="E192" i="3"/>
  <c r="E105" i="3"/>
  <c r="F111" i="3"/>
  <c r="F192" i="3"/>
  <c r="E208" i="3"/>
  <c r="C178" i="3"/>
  <c r="B80" i="3"/>
  <c r="B111" i="3"/>
  <c r="B142" i="3"/>
  <c r="B161" i="3"/>
  <c r="B192" i="3"/>
  <c r="B211" i="3"/>
  <c r="B77" i="3"/>
  <c r="E108" i="3"/>
  <c r="H139" i="3"/>
  <c r="C158" i="3"/>
  <c r="F189" i="3"/>
  <c r="I208" i="3"/>
  <c r="D74" i="3"/>
  <c r="B105" i="3"/>
  <c r="H136" i="3"/>
  <c r="F155" i="3"/>
  <c r="D186" i="3"/>
  <c r="I136" i="3"/>
  <c r="D211" i="3"/>
  <c r="B139" i="3"/>
  <c r="H155" i="3"/>
  <c r="I139" i="3"/>
  <c r="D161" i="3"/>
  <c r="H108" i="3"/>
  <c r="C139" i="3"/>
  <c r="G74" i="3"/>
  <c r="F80" i="3"/>
  <c r="F211" i="3"/>
  <c r="B197" i="3"/>
  <c r="E178" i="3"/>
  <c r="F197" i="3"/>
  <c r="G80" i="3"/>
  <c r="G111" i="3"/>
  <c r="G142" i="3"/>
  <c r="G161" i="3"/>
  <c r="G192" i="3"/>
  <c r="G211" i="3"/>
  <c r="G77" i="3"/>
  <c r="I74" i="3"/>
  <c r="I186" i="3"/>
  <c r="H74" i="3"/>
  <c r="E197" i="3"/>
  <c r="C128" i="3"/>
  <c r="H80" i="3"/>
  <c r="H111" i="3"/>
  <c r="H142" i="3"/>
  <c r="H161" i="3"/>
  <c r="H192" i="3"/>
  <c r="H211" i="3"/>
  <c r="H77" i="3"/>
  <c r="I158" i="3"/>
  <c r="C208" i="3"/>
  <c r="F74" i="3"/>
  <c r="D178" i="3"/>
  <c r="I80" i="3"/>
  <c r="I111" i="3"/>
  <c r="I142" i="3"/>
  <c r="I161" i="3"/>
  <c r="I192" i="3"/>
  <c r="I211" i="3"/>
  <c r="I48" i="3"/>
  <c r="H48" i="3"/>
  <c r="G48" i="3"/>
  <c r="F48" i="3"/>
  <c r="E48" i="3"/>
  <c r="D48" i="3"/>
  <c r="C48" i="3"/>
  <c r="B48" i="3"/>
  <c r="B49" i="3" s="1"/>
  <c r="K34" i="3"/>
  <c r="L34" i="3" s="1"/>
  <c r="M34" i="3" s="1"/>
  <c r="N34" i="3" s="1"/>
  <c r="J32" i="3"/>
  <c r="K30" i="3"/>
  <c r="L30" i="3" s="1"/>
  <c r="M30" i="3" s="1"/>
  <c r="N30" i="3" s="1"/>
  <c r="J28" i="3"/>
  <c r="J24" i="3"/>
  <c r="K25" i="3"/>
  <c r="L25" i="3" s="1"/>
  <c r="M25" i="3" s="1"/>
  <c r="N25" i="3" s="1"/>
  <c r="K26" i="3"/>
  <c r="L26" i="3" s="1"/>
  <c r="M26" i="3" s="1"/>
  <c r="N26" i="3" s="1"/>
  <c r="L160" i="3" l="1"/>
  <c r="M162" i="3"/>
  <c r="L161" i="3"/>
  <c r="M159" i="3"/>
  <c r="L157" i="3"/>
  <c r="L158" i="3" s="1"/>
  <c r="L149" i="3"/>
  <c r="K147" i="3"/>
  <c r="K151" i="3"/>
  <c r="K152" i="3"/>
  <c r="J151" i="3"/>
  <c r="J152" i="3"/>
  <c r="J154" i="3"/>
  <c r="M153" i="3"/>
  <c r="L150" i="3"/>
  <c r="J201" i="3"/>
  <c r="J202" i="3"/>
  <c r="J204" i="3"/>
  <c r="K197" i="3"/>
  <c r="L199" i="3"/>
  <c r="M209" i="3"/>
  <c r="L207" i="3"/>
  <c r="L208" i="3" s="1"/>
  <c r="M203" i="3"/>
  <c r="K211" i="3"/>
  <c r="L212" i="3"/>
  <c r="K210" i="3"/>
  <c r="K200" i="3" s="1"/>
  <c r="K164" i="3"/>
  <c r="L166" i="3"/>
  <c r="M174" i="3"/>
  <c r="N174" i="3" s="1"/>
  <c r="K192" i="3"/>
  <c r="L193" i="3"/>
  <c r="J188" i="3"/>
  <c r="J189" i="3" s="1"/>
  <c r="J191" i="3"/>
  <c r="J181" i="3" s="1"/>
  <c r="J165" i="3"/>
  <c r="J178" i="3"/>
  <c r="M175" i="3"/>
  <c r="M184" i="3"/>
  <c r="N168" i="3"/>
  <c r="N167" i="3" s="1"/>
  <c r="M167" i="3"/>
  <c r="M171" i="3"/>
  <c r="M170" i="3" s="1"/>
  <c r="N170" i="3" s="1"/>
  <c r="N172" i="3"/>
  <c r="N171" i="3" s="1"/>
  <c r="K114" i="3"/>
  <c r="L116" i="3"/>
  <c r="M134" i="3"/>
  <c r="N122" i="3"/>
  <c r="N121" i="3" s="1"/>
  <c r="M121" i="3"/>
  <c r="M120" i="3" s="1"/>
  <c r="N120" i="3" s="1"/>
  <c r="N118" i="3"/>
  <c r="N117" i="3" s="1"/>
  <c r="M117" i="3"/>
  <c r="K142" i="3"/>
  <c r="L143" i="3"/>
  <c r="J115" i="3"/>
  <c r="J138" i="3"/>
  <c r="J139" i="3" s="1"/>
  <c r="J141" i="3"/>
  <c r="J131" i="3" s="1"/>
  <c r="J128" i="3"/>
  <c r="L85" i="3"/>
  <c r="K83" i="3"/>
  <c r="K111" i="3"/>
  <c r="L112" i="3"/>
  <c r="N87" i="3"/>
  <c r="N86" i="3" s="1"/>
  <c r="M86" i="3"/>
  <c r="M103" i="3"/>
  <c r="N91" i="3"/>
  <c r="N90" i="3" s="1"/>
  <c r="M90" i="3"/>
  <c r="M94" i="3"/>
  <c r="M93" i="3" s="1"/>
  <c r="N93" i="3" s="1"/>
  <c r="N95" i="3"/>
  <c r="N94" i="3" s="1"/>
  <c r="J84" i="3"/>
  <c r="J110" i="3"/>
  <c r="J100" i="3" s="1"/>
  <c r="J107" i="3"/>
  <c r="J108" i="3" s="1"/>
  <c r="J97" i="3"/>
  <c r="M89" i="3"/>
  <c r="N89" i="3" s="1"/>
  <c r="L54" i="3"/>
  <c r="K52" i="3"/>
  <c r="M59" i="3"/>
  <c r="N60" i="3"/>
  <c r="N59" i="3" s="1"/>
  <c r="J77" i="3"/>
  <c r="J14" i="3"/>
  <c r="J15" i="3" s="1"/>
  <c r="J67" i="3"/>
  <c r="J69" i="3"/>
  <c r="M72" i="3"/>
  <c r="L58" i="3"/>
  <c r="M58" i="3" s="1"/>
  <c r="N58" i="3" s="1"/>
  <c r="N64" i="3"/>
  <c r="N63" i="3" s="1"/>
  <c r="M63" i="3"/>
  <c r="M62" i="3" s="1"/>
  <c r="N62" i="3" s="1"/>
  <c r="K80" i="3"/>
  <c r="L81" i="3"/>
  <c r="N56" i="3"/>
  <c r="N55" i="3" s="1"/>
  <c r="M55" i="3"/>
  <c r="N24" i="3"/>
  <c r="F49" i="3"/>
  <c r="C49" i="3"/>
  <c r="E49" i="3"/>
  <c r="D49" i="3"/>
  <c r="G49" i="3"/>
  <c r="H49" i="3"/>
  <c r="I49" i="3"/>
  <c r="L24" i="3"/>
  <c r="M24" i="3"/>
  <c r="K24" i="3"/>
  <c r="K33" i="3"/>
  <c r="K29" i="3"/>
  <c r="A20" i="3"/>
  <c r="H45" i="3"/>
  <c r="G45" i="3"/>
  <c r="F45" i="3"/>
  <c r="E45" i="3"/>
  <c r="D45" i="3"/>
  <c r="C45" i="3"/>
  <c r="B45" i="3"/>
  <c r="I45" i="3"/>
  <c r="I38" i="3"/>
  <c r="I41" i="3" s="1"/>
  <c r="J41" i="3" s="1"/>
  <c r="K41" i="3" s="1"/>
  <c r="H38" i="3"/>
  <c r="H41" i="3" s="1"/>
  <c r="G38" i="3"/>
  <c r="G41" i="3" s="1"/>
  <c r="F38" i="3"/>
  <c r="F41" i="3" s="1"/>
  <c r="E38" i="3"/>
  <c r="E41" i="3" s="1"/>
  <c r="D38" i="3"/>
  <c r="D41" i="3" s="1"/>
  <c r="C38" i="3"/>
  <c r="C41" i="3" s="1"/>
  <c r="B38" i="3"/>
  <c r="B41" i="3" s="1"/>
  <c r="H42" i="3"/>
  <c r="G42" i="3"/>
  <c r="F42" i="3"/>
  <c r="E42" i="3"/>
  <c r="D42" i="3"/>
  <c r="C42" i="3"/>
  <c r="B42" i="3"/>
  <c r="I42" i="3"/>
  <c r="B33" i="3"/>
  <c r="C33" i="3"/>
  <c r="D33" i="3"/>
  <c r="E33" i="3"/>
  <c r="F33" i="3"/>
  <c r="G33" i="3"/>
  <c r="H33" i="3"/>
  <c r="I33" i="3"/>
  <c r="I29" i="3"/>
  <c r="H29" i="3"/>
  <c r="G29" i="3"/>
  <c r="F29" i="3"/>
  <c r="E29" i="3"/>
  <c r="D29" i="3"/>
  <c r="C29" i="3"/>
  <c r="B29" i="3"/>
  <c r="H25" i="3"/>
  <c r="G25" i="3"/>
  <c r="F25" i="3"/>
  <c r="E25" i="3"/>
  <c r="D25" i="3"/>
  <c r="C25" i="3"/>
  <c r="B25" i="3"/>
  <c r="I25" i="3"/>
  <c r="I31" i="3"/>
  <c r="J31" i="3" s="1"/>
  <c r="H31" i="3"/>
  <c r="G31" i="3"/>
  <c r="F31" i="3"/>
  <c r="E31" i="3"/>
  <c r="D31" i="3"/>
  <c r="C31" i="3"/>
  <c r="B31" i="3"/>
  <c r="B32" i="3" s="1"/>
  <c r="I27" i="3"/>
  <c r="J27" i="3" s="1"/>
  <c r="H27" i="3"/>
  <c r="G27" i="3"/>
  <c r="F27" i="3"/>
  <c r="E27" i="3"/>
  <c r="D27" i="3"/>
  <c r="C27" i="3"/>
  <c r="B27" i="3"/>
  <c r="B28" i="3" s="1"/>
  <c r="B30" i="3" s="1"/>
  <c r="B23" i="3"/>
  <c r="B24" i="3" s="1"/>
  <c r="C23" i="3"/>
  <c r="D23" i="3"/>
  <c r="E23" i="3"/>
  <c r="F23" i="3"/>
  <c r="G23" i="3"/>
  <c r="H23" i="3"/>
  <c r="I23" i="3"/>
  <c r="J23" i="3" s="1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M149" i="3" l="1"/>
  <c r="L147" i="3"/>
  <c r="J156" i="3"/>
  <c r="J155" i="3"/>
  <c r="K148" i="3"/>
  <c r="K154" i="3"/>
  <c r="L151" i="3"/>
  <c r="L152" i="3"/>
  <c r="N153" i="3"/>
  <c r="M157" i="3"/>
  <c r="M158" i="3" s="1"/>
  <c r="N159" i="3"/>
  <c r="N157" i="3" s="1"/>
  <c r="N158" i="3" s="1"/>
  <c r="N162" i="3"/>
  <c r="M161" i="3"/>
  <c r="M160" i="3"/>
  <c r="M150" i="3" s="1"/>
  <c r="M207" i="3"/>
  <c r="M208" i="3" s="1"/>
  <c r="N209" i="3"/>
  <c r="N207" i="3" s="1"/>
  <c r="N208" i="3" s="1"/>
  <c r="L197" i="3"/>
  <c r="M199" i="3"/>
  <c r="N203" i="3"/>
  <c r="K201" i="3"/>
  <c r="K202" i="3"/>
  <c r="K198" i="3"/>
  <c r="K204" i="3"/>
  <c r="M212" i="3"/>
  <c r="L210" i="3"/>
  <c r="L200" i="3" s="1"/>
  <c r="L211" i="3"/>
  <c r="J206" i="3"/>
  <c r="J205" i="3"/>
  <c r="J183" i="3"/>
  <c r="J182" i="3"/>
  <c r="M193" i="3"/>
  <c r="L192" i="3"/>
  <c r="K165" i="3"/>
  <c r="K191" i="3"/>
  <c r="K181" i="3" s="1"/>
  <c r="K178" i="3"/>
  <c r="K188" i="3"/>
  <c r="K189" i="3" s="1"/>
  <c r="N184" i="3"/>
  <c r="M166" i="3"/>
  <c r="L164" i="3"/>
  <c r="J179" i="3"/>
  <c r="J185" i="3"/>
  <c r="J132" i="3"/>
  <c r="J133" i="3"/>
  <c r="J17" i="3"/>
  <c r="J18" i="3" s="1"/>
  <c r="M143" i="3"/>
  <c r="L142" i="3"/>
  <c r="M116" i="3"/>
  <c r="L114" i="3"/>
  <c r="J135" i="3"/>
  <c r="J129" i="3"/>
  <c r="N134" i="3"/>
  <c r="K115" i="3"/>
  <c r="K141" i="3"/>
  <c r="K131" i="3" s="1"/>
  <c r="K138" i="3"/>
  <c r="K139" i="3" s="1"/>
  <c r="K128" i="3"/>
  <c r="M112" i="3"/>
  <c r="L111" i="3"/>
  <c r="J102" i="3"/>
  <c r="J101" i="3"/>
  <c r="N103" i="3"/>
  <c r="K110" i="3"/>
  <c r="K100" i="3" s="1"/>
  <c r="K84" i="3"/>
  <c r="K107" i="3"/>
  <c r="K108" i="3" s="1"/>
  <c r="K97" i="3"/>
  <c r="J104" i="3"/>
  <c r="J98" i="3"/>
  <c r="L83" i="3"/>
  <c r="M85" i="3"/>
  <c r="N72" i="3"/>
  <c r="J70" i="3"/>
  <c r="J71" i="3"/>
  <c r="K79" i="3"/>
  <c r="K53" i="3"/>
  <c r="K66" i="3"/>
  <c r="K76" i="3"/>
  <c r="M81" i="3"/>
  <c r="L80" i="3"/>
  <c r="J73" i="3"/>
  <c r="M54" i="3"/>
  <c r="L52" i="3"/>
  <c r="L41" i="3"/>
  <c r="G32" i="3"/>
  <c r="G34" i="3" s="1"/>
  <c r="H24" i="3"/>
  <c r="H26" i="3" s="1"/>
  <c r="E28" i="3"/>
  <c r="E30" i="3" s="1"/>
  <c r="C24" i="3"/>
  <c r="C26" i="3" s="1"/>
  <c r="C46" i="3"/>
  <c r="D24" i="3"/>
  <c r="D26" i="3" s="1"/>
  <c r="G43" i="3"/>
  <c r="G46" i="3"/>
  <c r="G24" i="3"/>
  <c r="G26" i="3" s="1"/>
  <c r="H35" i="3"/>
  <c r="H46" i="3"/>
  <c r="B34" i="3"/>
  <c r="I35" i="3"/>
  <c r="E32" i="3"/>
  <c r="E34" i="3" s="1"/>
  <c r="C32" i="3"/>
  <c r="C34" i="3" s="1"/>
  <c r="B35" i="3"/>
  <c r="B36" i="3" s="1"/>
  <c r="E24" i="3"/>
  <c r="E26" i="3" s="1"/>
  <c r="F28" i="3"/>
  <c r="F30" i="3" s="1"/>
  <c r="F32" i="3"/>
  <c r="F34" i="3" s="1"/>
  <c r="E46" i="3"/>
  <c r="G28" i="3"/>
  <c r="G30" i="3" s="1"/>
  <c r="H28" i="3"/>
  <c r="H30" i="3" s="1"/>
  <c r="H32" i="3"/>
  <c r="H34" i="3" s="1"/>
  <c r="C35" i="3"/>
  <c r="B26" i="3"/>
  <c r="E39" i="3"/>
  <c r="F43" i="3"/>
  <c r="C28" i="3"/>
  <c r="C30" i="3" s="1"/>
  <c r="F46" i="3"/>
  <c r="D28" i="3"/>
  <c r="D30" i="3" s="1"/>
  <c r="D32" i="3"/>
  <c r="D34" i="3" s="1"/>
  <c r="I24" i="3"/>
  <c r="I26" i="3" s="1"/>
  <c r="G35" i="3"/>
  <c r="J21" i="3"/>
  <c r="K23" i="3"/>
  <c r="L23" i="3" s="1"/>
  <c r="M23" i="3" s="1"/>
  <c r="N23" i="3" s="1"/>
  <c r="I39" i="3"/>
  <c r="I43" i="3"/>
  <c r="I46" i="3"/>
  <c r="D35" i="3"/>
  <c r="E43" i="3"/>
  <c r="F24" i="3"/>
  <c r="F26" i="3" s="1"/>
  <c r="E35" i="3"/>
  <c r="F35" i="3"/>
  <c r="G39" i="3"/>
  <c r="B39" i="3"/>
  <c r="B43" i="3"/>
  <c r="B46" i="3"/>
  <c r="F39" i="3"/>
  <c r="H43" i="3"/>
  <c r="I28" i="3"/>
  <c r="I30" i="3" s="1"/>
  <c r="C39" i="3"/>
  <c r="C43" i="3"/>
  <c r="H39" i="3"/>
  <c r="I32" i="3"/>
  <c r="I34" i="3" s="1"/>
  <c r="D39" i="3"/>
  <c r="D43" i="3"/>
  <c r="D46" i="3"/>
  <c r="K32" i="3"/>
  <c r="K31" i="3" s="1"/>
  <c r="L33" i="3"/>
  <c r="K28" i="3"/>
  <c r="K27" i="3" s="1"/>
  <c r="L29" i="3"/>
  <c r="C177" i="1"/>
  <c r="C178" i="1" s="1"/>
  <c r="I174" i="1"/>
  <c r="I177" i="1" s="1"/>
  <c r="I178" i="1" s="1"/>
  <c r="H174" i="1"/>
  <c r="H177" i="1" s="1"/>
  <c r="H178" i="1" s="1"/>
  <c r="G174" i="1"/>
  <c r="G177" i="1" s="1"/>
  <c r="G178" i="1" s="1"/>
  <c r="F174" i="1"/>
  <c r="F177" i="1" s="1"/>
  <c r="F178" i="1" s="1"/>
  <c r="E174" i="1"/>
  <c r="E177" i="1" s="1"/>
  <c r="E178" i="1" s="1"/>
  <c r="D174" i="1"/>
  <c r="D177" i="1" s="1"/>
  <c r="D178" i="1" s="1"/>
  <c r="C174" i="1"/>
  <c r="B174" i="1"/>
  <c r="B177" i="1" s="1"/>
  <c r="B178" i="1" s="1"/>
  <c r="I163" i="1"/>
  <c r="H163" i="1"/>
  <c r="H165" i="1" s="1"/>
  <c r="H166" i="1" s="1"/>
  <c r="H167" i="1" s="1"/>
  <c r="G163" i="1"/>
  <c r="G165" i="1" s="1"/>
  <c r="F163" i="1"/>
  <c r="F165" i="1" s="1"/>
  <c r="E163" i="1"/>
  <c r="E165" i="1" s="1"/>
  <c r="D163" i="1"/>
  <c r="D165" i="1" s="1"/>
  <c r="C163" i="1"/>
  <c r="C165" i="1" s="1"/>
  <c r="B163" i="1"/>
  <c r="B165" i="1" s="1"/>
  <c r="I152" i="1"/>
  <c r="I155" i="1" s="1"/>
  <c r="I156" i="1" s="1"/>
  <c r="H152" i="1"/>
  <c r="H155" i="1" s="1"/>
  <c r="H156" i="1" s="1"/>
  <c r="G152" i="1"/>
  <c r="G155" i="1" s="1"/>
  <c r="G156" i="1" s="1"/>
  <c r="F152" i="1"/>
  <c r="F155" i="1" s="1"/>
  <c r="F156" i="1" s="1"/>
  <c r="E152" i="1"/>
  <c r="E155" i="1" s="1"/>
  <c r="E156" i="1" s="1"/>
  <c r="D152" i="1"/>
  <c r="D155" i="1" s="1"/>
  <c r="D156" i="1" s="1"/>
  <c r="C152" i="1"/>
  <c r="C155" i="1" s="1"/>
  <c r="C156" i="1" s="1"/>
  <c r="B152" i="1"/>
  <c r="B155" i="1" s="1"/>
  <c r="B156" i="1" s="1"/>
  <c r="M151" i="3" l="1"/>
  <c r="M152" i="3"/>
  <c r="K156" i="3"/>
  <c r="K155" i="3"/>
  <c r="N160" i="3"/>
  <c r="N150" i="3" s="1"/>
  <c r="N161" i="3"/>
  <c r="L148" i="3"/>
  <c r="L154" i="3"/>
  <c r="N149" i="3"/>
  <c r="N147" i="3" s="1"/>
  <c r="M147" i="3"/>
  <c r="L202" i="3"/>
  <c r="L201" i="3"/>
  <c r="N199" i="3"/>
  <c r="N197" i="3" s="1"/>
  <c r="M197" i="3"/>
  <c r="N212" i="3"/>
  <c r="M211" i="3"/>
  <c r="M210" i="3"/>
  <c r="M200" i="3" s="1"/>
  <c r="L198" i="3"/>
  <c r="L204" i="3"/>
  <c r="K206" i="3"/>
  <c r="K205" i="3"/>
  <c r="K179" i="3"/>
  <c r="K185" i="3"/>
  <c r="N166" i="3"/>
  <c r="N164" i="3" s="1"/>
  <c r="M164" i="3"/>
  <c r="N193" i="3"/>
  <c r="N192" i="3" s="1"/>
  <c r="M192" i="3"/>
  <c r="J187" i="3"/>
  <c r="J186" i="3"/>
  <c r="K182" i="3"/>
  <c r="K183" i="3"/>
  <c r="L165" i="3"/>
  <c r="L191" i="3"/>
  <c r="L181" i="3" s="1"/>
  <c r="L178" i="3"/>
  <c r="L188" i="3"/>
  <c r="L189" i="3" s="1"/>
  <c r="L115" i="3"/>
  <c r="L141" i="3"/>
  <c r="L131" i="3" s="1"/>
  <c r="L128" i="3"/>
  <c r="L138" i="3"/>
  <c r="L139" i="3" s="1"/>
  <c r="N116" i="3"/>
  <c r="N114" i="3" s="1"/>
  <c r="M114" i="3"/>
  <c r="J137" i="3"/>
  <c r="J136" i="3"/>
  <c r="K129" i="3"/>
  <c r="K135" i="3"/>
  <c r="K132" i="3"/>
  <c r="K133" i="3"/>
  <c r="N143" i="3"/>
  <c r="N142" i="3" s="1"/>
  <c r="M142" i="3"/>
  <c r="J145" i="3"/>
  <c r="J146" i="3" s="1"/>
  <c r="K101" i="3"/>
  <c r="K102" i="3"/>
  <c r="J106" i="3"/>
  <c r="J105" i="3"/>
  <c r="M83" i="3"/>
  <c r="N85" i="3"/>
  <c r="N83" i="3" s="1"/>
  <c r="L84" i="3"/>
  <c r="L107" i="3"/>
  <c r="L108" i="3" s="1"/>
  <c r="L110" i="3"/>
  <c r="L100" i="3" s="1"/>
  <c r="L97" i="3"/>
  <c r="K98" i="3"/>
  <c r="K104" i="3"/>
  <c r="N112" i="3"/>
  <c r="N111" i="3" s="1"/>
  <c r="M111" i="3"/>
  <c r="M52" i="3"/>
  <c r="N54" i="3"/>
  <c r="N52" i="3" s="1"/>
  <c r="N81" i="3"/>
  <c r="N80" i="3" s="1"/>
  <c r="M80" i="3"/>
  <c r="K14" i="3"/>
  <c r="K15" i="3" s="1"/>
  <c r="K77" i="3"/>
  <c r="K73" i="3"/>
  <c r="K67" i="3"/>
  <c r="L53" i="3"/>
  <c r="L76" i="3"/>
  <c r="L66" i="3"/>
  <c r="L79" i="3"/>
  <c r="K17" i="3"/>
  <c r="K18" i="3" s="1"/>
  <c r="K69" i="3"/>
  <c r="J75" i="3"/>
  <c r="J11" i="3"/>
  <c r="J12" i="3" s="1"/>
  <c r="J74" i="3"/>
  <c r="I36" i="3"/>
  <c r="I165" i="1"/>
  <c r="I166" i="1" s="1"/>
  <c r="I167" i="1" s="1"/>
  <c r="B166" i="1"/>
  <c r="B167" i="1" s="1"/>
  <c r="M41" i="3"/>
  <c r="C36" i="3"/>
  <c r="G36" i="3"/>
  <c r="H36" i="3"/>
  <c r="D36" i="3"/>
  <c r="F36" i="3"/>
  <c r="E36" i="3"/>
  <c r="L32" i="3"/>
  <c r="M33" i="3"/>
  <c r="L31" i="3"/>
  <c r="L28" i="3"/>
  <c r="L27" i="3" s="1"/>
  <c r="M29" i="3"/>
  <c r="K21" i="3"/>
  <c r="C166" i="1"/>
  <c r="C167" i="1" s="1"/>
  <c r="D166" i="1"/>
  <c r="D167" i="1" s="1"/>
  <c r="G166" i="1"/>
  <c r="G167" i="1" s="1"/>
  <c r="E166" i="1"/>
  <c r="E167" i="1" s="1"/>
  <c r="F166" i="1"/>
  <c r="F167" i="1" s="1"/>
  <c r="I121" i="1"/>
  <c r="H121" i="1"/>
  <c r="G121" i="1"/>
  <c r="F121" i="1"/>
  <c r="E121" i="1"/>
  <c r="D121" i="1"/>
  <c r="C121" i="1"/>
  <c r="B121" i="1"/>
  <c r="I117" i="1"/>
  <c r="H117" i="1"/>
  <c r="G117" i="1"/>
  <c r="F117" i="1"/>
  <c r="E117" i="1"/>
  <c r="D117" i="1"/>
  <c r="C117" i="1"/>
  <c r="B117" i="1"/>
  <c r="I113" i="1"/>
  <c r="H113" i="1"/>
  <c r="G113" i="1"/>
  <c r="F113" i="1"/>
  <c r="E113" i="1"/>
  <c r="D113" i="1"/>
  <c r="C113" i="1"/>
  <c r="B113" i="1"/>
  <c r="H109" i="1"/>
  <c r="H21" i="3" s="1"/>
  <c r="G109" i="1"/>
  <c r="G21" i="3" s="1"/>
  <c r="F109" i="1"/>
  <c r="E109" i="1"/>
  <c r="D109" i="1"/>
  <c r="D21" i="3" s="1"/>
  <c r="C109" i="1"/>
  <c r="C21" i="3" s="1"/>
  <c r="B109" i="1"/>
  <c r="B21" i="3" s="1"/>
  <c r="I109" i="1"/>
  <c r="I21" i="3" s="1"/>
  <c r="I141" i="1"/>
  <c r="I144" i="1" s="1"/>
  <c r="H141" i="1"/>
  <c r="H144" i="1" s="1"/>
  <c r="G141" i="1"/>
  <c r="G144" i="1" s="1"/>
  <c r="F141" i="1"/>
  <c r="F144" i="1" s="1"/>
  <c r="E141" i="1"/>
  <c r="E144" i="1" s="1"/>
  <c r="D141" i="1"/>
  <c r="D144" i="1" s="1"/>
  <c r="C141" i="1"/>
  <c r="C144" i="1" s="1"/>
  <c r="B141" i="1"/>
  <c r="B144" i="1" s="1"/>
  <c r="N152" i="3" l="1"/>
  <c r="N151" i="3"/>
  <c r="L156" i="3"/>
  <c r="L155" i="3"/>
  <c r="M154" i="3"/>
  <c r="M148" i="3"/>
  <c r="N154" i="3"/>
  <c r="N148" i="3"/>
  <c r="M201" i="3"/>
  <c r="M202" i="3"/>
  <c r="N210" i="3"/>
  <c r="N200" i="3" s="1"/>
  <c r="N204" i="3" s="1"/>
  <c r="N211" i="3"/>
  <c r="M204" i="3"/>
  <c r="M198" i="3"/>
  <c r="N198" i="3"/>
  <c r="L206" i="3"/>
  <c r="L205" i="3"/>
  <c r="L179" i="3"/>
  <c r="L185" i="3"/>
  <c r="N178" i="3"/>
  <c r="N188" i="3"/>
  <c r="N189" i="3" s="1"/>
  <c r="N191" i="3"/>
  <c r="N181" i="3" s="1"/>
  <c r="N165" i="3"/>
  <c r="M178" i="3"/>
  <c r="M165" i="3"/>
  <c r="M188" i="3"/>
  <c r="M189" i="3" s="1"/>
  <c r="M191" i="3"/>
  <c r="M181" i="3" s="1"/>
  <c r="K187" i="3"/>
  <c r="K186" i="3"/>
  <c r="L182" i="3"/>
  <c r="L183" i="3"/>
  <c r="M128" i="3"/>
  <c r="M141" i="3"/>
  <c r="M131" i="3" s="1"/>
  <c r="M138" i="3"/>
  <c r="M139" i="3" s="1"/>
  <c r="M115" i="3"/>
  <c r="L129" i="3"/>
  <c r="L135" i="3"/>
  <c r="N138" i="3"/>
  <c r="N139" i="3" s="1"/>
  <c r="N141" i="3"/>
  <c r="N131" i="3" s="1"/>
  <c r="N115" i="3"/>
  <c r="N128" i="3"/>
  <c r="L132" i="3"/>
  <c r="L133" i="3"/>
  <c r="K145" i="3"/>
  <c r="K137" i="3"/>
  <c r="K136" i="3"/>
  <c r="L98" i="3"/>
  <c r="L104" i="3"/>
  <c r="N97" i="3"/>
  <c r="N107" i="3"/>
  <c r="N110" i="3"/>
  <c r="N100" i="3" s="1"/>
  <c r="N84" i="3"/>
  <c r="M107" i="3"/>
  <c r="M108" i="3" s="1"/>
  <c r="M97" i="3"/>
  <c r="M110" i="3"/>
  <c r="M100" i="3" s="1"/>
  <c r="M84" i="3"/>
  <c r="K106" i="3"/>
  <c r="K105" i="3"/>
  <c r="L101" i="3"/>
  <c r="L102" i="3"/>
  <c r="L67" i="3"/>
  <c r="L73" i="3"/>
  <c r="K11" i="3"/>
  <c r="K75" i="3"/>
  <c r="K74" i="3"/>
  <c r="K70" i="3"/>
  <c r="K71" i="3"/>
  <c r="L17" i="3"/>
  <c r="L18" i="3" s="1"/>
  <c r="L69" i="3"/>
  <c r="N79" i="3"/>
  <c r="N66" i="3"/>
  <c r="N76" i="3"/>
  <c r="N53" i="3"/>
  <c r="L14" i="3"/>
  <c r="L15" i="3" s="1"/>
  <c r="L77" i="3"/>
  <c r="M76" i="3"/>
  <c r="M79" i="3"/>
  <c r="M53" i="3"/>
  <c r="M66" i="3"/>
  <c r="B109" i="3"/>
  <c r="B156" i="3"/>
  <c r="B75" i="3"/>
  <c r="B190" i="3"/>
  <c r="B187" i="3"/>
  <c r="B140" i="3"/>
  <c r="B159" i="3"/>
  <c r="B143" i="3"/>
  <c r="B106" i="3"/>
  <c r="B212" i="3"/>
  <c r="B81" i="3"/>
  <c r="B137" i="3"/>
  <c r="B193" i="3"/>
  <c r="B78" i="3"/>
  <c r="B162" i="3"/>
  <c r="B209" i="3"/>
  <c r="B112" i="3"/>
  <c r="C37" i="3"/>
  <c r="C212" i="3"/>
  <c r="C143" i="3"/>
  <c r="C81" i="3"/>
  <c r="C109" i="3"/>
  <c r="C75" i="3"/>
  <c r="C156" i="3"/>
  <c r="C193" i="3"/>
  <c r="C112" i="3"/>
  <c r="C140" i="3"/>
  <c r="C209" i="3"/>
  <c r="C159" i="3"/>
  <c r="C162" i="3"/>
  <c r="C187" i="3"/>
  <c r="C190" i="3"/>
  <c r="C137" i="3"/>
  <c r="C106" i="3"/>
  <c r="C78" i="3"/>
  <c r="G159" i="3"/>
  <c r="G209" i="3"/>
  <c r="G112" i="3"/>
  <c r="G75" i="3"/>
  <c r="G137" i="3"/>
  <c r="G78" i="3"/>
  <c r="G190" i="3"/>
  <c r="G162" i="3"/>
  <c r="G106" i="3"/>
  <c r="G109" i="3"/>
  <c r="G143" i="3"/>
  <c r="G156" i="3"/>
  <c r="G193" i="3"/>
  <c r="G140" i="3"/>
  <c r="G187" i="3"/>
  <c r="G81" i="3"/>
  <c r="G212" i="3"/>
  <c r="H159" i="3"/>
  <c r="H106" i="3"/>
  <c r="H187" i="3"/>
  <c r="H75" i="3"/>
  <c r="H209" i="3"/>
  <c r="H212" i="3"/>
  <c r="H143" i="3"/>
  <c r="H162" i="3"/>
  <c r="H156" i="3"/>
  <c r="H81" i="3"/>
  <c r="H193" i="3"/>
  <c r="H109" i="3"/>
  <c r="H78" i="3"/>
  <c r="H140" i="3"/>
  <c r="H112" i="3"/>
  <c r="H137" i="3"/>
  <c r="H190" i="3"/>
  <c r="I50" i="3"/>
  <c r="J50" i="3" s="1"/>
  <c r="J48" i="3" s="1"/>
  <c r="J38" i="3" s="1"/>
  <c r="I109" i="3"/>
  <c r="I106" i="3"/>
  <c r="I75" i="3"/>
  <c r="I78" i="3"/>
  <c r="I212" i="3"/>
  <c r="I156" i="3"/>
  <c r="I187" i="3"/>
  <c r="I162" i="3"/>
  <c r="I159" i="3"/>
  <c r="I112" i="3"/>
  <c r="I143" i="3"/>
  <c r="I137" i="3"/>
  <c r="I193" i="3"/>
  <c r="I140" i="3"/>
  <c r="I81" i="3"/>
  <c r="I209" i="3"/>
  <c r="I190" i="3"/>
  <c r="D37" i="3"/>
  <c r="D143" i="3"/>
  <c r="D162" i="3"/>
  <c r="D81" i="3"/>
  <c r="D156" i="3"/>
  <c r="D112" i="3"/>
  <c r="D137" i="3"/>
  <c r="D109" i="3"/>
  <c r="D140" i="3"/>
  <c r="D193" i="3"/>
  <c r="D159" i="3"/>
  <c r="D209" i="3"/>
  <c r="D190" i="3"/>
  <c r="D78" i="3"/>
  <c r="D106" i="3"/>
  <c r="D75" i="3"/>
  <c r="D212" i="3"/>
  <c r="D187" i="3"/>
  <c r="E21" i="3"/>
  <c r="E22" i="3" s="1"/>
  <c r="F21" i="3"/>
  <c r="G44" i="3"/>
  <c r="G50" i="3"/>
  <c r="G47" i="3"/>
  <c r="G40" i="3"/>
  <c r="N41" i="3"/>
  <c r="H50" i="3"/>
  <c r="H44" i="3"/>
  <c r="H22" i="3"/>
  <c r="H47" i="3"/>
  <c r="H40" i="3"/>
  <c r="H37" i="3"/>
  <c r="B22" i="3"/>
  <c r="B44" i="3"/>
  <c r="B47" i="3"/>
  <c r="B50" i="3"/>
  <c r="B40" i="3"/>
  <c r="D40" i="3"/>
  <c r="D22" i="3"/>
  <c r="D50" i="3"/>
  <c r="D44" i="3"/>
  <c r="D47" i="3"/>
  <c r="F50" i="3"/>
  <c r="C50" i="3"/>
  <c r="C22" i="3"/>
  <c r="C44" i="3"/>
  <c r="C47" i="3"/>
  <c r="C40" i="3"/>
  <c r="B37" i="3"/>
  <c r="G37" i="3"/>
  <c r="I22" i="3"/>
  <c r="I44" i="3"/>
  <c r="J22" i="3"/>
  <c r="I40" i="3"/>
  <c r="I47" i="3"/>
  <c r="J47" i="3" s="1"/>
  <c r="I37" i="3"/>
  <c r="J37" i="3" s="1"/>
  <c r="K22" i="3"/>
  <c r="M32" i="3"/>
  <c r="M31" i="3" s="1"/>
  <c r="N33" i="3"/>
  <c r="N32" i="3" s="1"/>
  <c r="L21" i="3"/>
  <c r="M28" i="3"/>
  <c r="M27" i="3" s="1"/>
  <c r="N29" i="3"/>
  <c r="N28" i="3" s="1"/>
  <c r="H126" i="1"/>
  <c r="H133" i="1" s="1"/>
  <c r="H134" i="1" s="1"/>
  <c r="C126" i="1"/>
  <c r="I126" i="1"/>
  <c r="E126" i="1"/>
  <c r="F126" i="1"/>
  <c r="D126" i="1"/>
  <c r="B126" i="1"/>
  <c r="B133" i="1" s="1"/>
  <c r="G126" i="1"/>
  <c r="N155" i="3" l="1"/>
  <c r="N156" i="3"/>
  <c r="M156" i="3"/>
  <c r="M155" i="3"/>
  <c r="L145" i="3"/>
  <c r="L146" i="3" s="1"/>
  <c r="N206" i="3"/>
  <c r="N205" i="3"/>
  <c r="M205" i="3"/>
  <c r="M206" i="3"/>
  <c r="N202" i="3"/>
  <c r="N201" i="3"/>
  <c r="N185" i="3"/>
  <c r="N179" i="3"/>
  <c r="M182" i="3"/>
  <c r="M183" i="3"/>
  <c r="L187" i="3"/>
  <c r="L186" i="3"/>
  <c r="M185" i="3"/>
  <c r="M179" i="3"/>
  <c r="N183" i="3"/>
  <c r="N182" i="3"/>
  <c r="N133" i="3"/>
  <c r="N132" i="3"/>
  <c r="K146" i="3"/>
  <c r="K3" i="3"/>
  <c r="L137" i="3"/>
  <c r="L136" i="3"/>
  <c r="N135" i="3"/>
  <c r="N129" i="3"/>
  <c r="M132" i="3"/>
  <c r="M133" i="3"/>
  <c r="M135" i="3"/>
  <c r="M129" i="3"/>
  <c r="N102" i="3"/>
  <c r="N101" i="3"/>
  <c r="M104" i="3"/>
  <c r="M98" i="3"/>
  <c r="N104" i="3"/>
  <c r="N98" i="3"/>
  <c r="N108" i="3"/>
  <c r="L106" i="3"/>
  <c r="L105" i="3"/>
  <c r="M101" i="3"/>
  <c r="M102" i="3"/>
  <c r="M67" i="3"/>
  <c r="N17" i="3"/>
  <c r="N69" i="3"/>
  <c r="M14" i="3"/>
  <c r="M15" i="3" s="1"/>
  <c r="M77" i="3"/>
  <c r="L75" i="3"/>
  <c r="L11" i="3"/>
  <c r="L74" i="3"/>
  <c r="N77" i="3"/>
  <c r="N14" i="3"/>
  <c r="N73" i="3"/>
  <c r="N67" i="3"/>
  <c r="M17" i="3"/>
  <c r="M18" i="3" s="1"/>
  <c r="M69" i="3"/>
  <c r="K12" i="3"/>
  <c r="L70" i="3"/>
  <c r="L71" i="3"/>
  <c r="G22" i="3"/>
  <c r="F140" i="3"/>
  <c r="F78" i="3"/>
  <c r="F162" i="3"/>
  <c r="F209" i="3"/>
  <c r="F193" i="3"/>
  <c r="F212" i="3"/>
  <c r="F143" i="3"/>
  <c r="F75" i="3"/>
  <c r="F109" i="3"/>
  <c r="F112" i="3"/>
  <c r="F156" i="3"/>
  <c r="F106" i="3"/>
  <c r="F81" i="3"/>
  <c r="F159" i="3"/>
  <c r="F187" i="3"/>
  <c r="F137" i="3"/>
  <c r="F190" i="3"/>
  <c r="E40" i="3"/>
  <c r="E47" i="3"/>
  <c r="E44" i="3"/>
  <c r="F22" i="3"/>
  <c r="K50" i="3"/>
  <c r="K48" i="3" s="1"/>
  <c r="K38" i="3" s="1"/>
  <c r="J49" i="3"/>
  <c r="F40" i="3"/>
  <c r="E37" i="3"/>
  <c r="E156" i="3"/>
  <c r="E162" i="3"/>
  <c r="E140" i="3"/>
  <c r="E190" i="3"/>
  <c r="E81" i="3"/>
  <c r="E112" i="3"/>
  <c r="E137" i="3"/>
  <c r="E209" i="3"/>
  <c r="E143" i="3"/>
  <c r="E75" i="3"/>
  <c r="E109" i="3"/>
  <c r="E159" i="3"/>
  <c r="E187" i="3"/>
  <c r="E106" i="3"/>
  <c r="E193" i="3"/>
  <c r="E78" i="3"/>
  <c r="E212" i="3"/>
  <c r="E50" i="3"/>
  <c r="F47" i="3"/>
  <c r="F37" i="3"/>
  <c r="F44" i="3"/>
  <c r="N31" i="3"/>
  <c r="K47" i="3"/>
  <c r="J45" i="3"/>
  <c r="J46" i="3" s="1"/>
  <c r="L50" i="3"/>
  <c r="K49" i="3"/>
  <c r="K37" i="3"/>
  <c r="J35" i="3"/>
  <c r="L22" i="3"/>
  <c r="N27" i="3"/>
  <c r="M21" i="3"/>
  <c r="E133" i="1"/>
  <c r="E134" i="1" s="1"/>
  <c r="G133" i="1"/>
  <c r="G134" i="1" s="1"/>
  <c r="D133" i="1"/>
  <c r="D134" i="1" s="1"/>
  <c r="F133" i="1"/>
  <c r="F134" i="1" s="1"/>
  <c r="I133" i="1"/>
  <c r="B134" i="1" s="1"/>
  <c r="C133" i="1"/>
  <c r="C134" i="1" s="1"/>
  <c r="G99" i="1"/>
  <c r="F99" i="1"/>
  <c r="E99" i="1"/>
  <c r="D99" i="1"/>
  <c r="C99" i="1"/>
  <c r="B99" i="1"/>
  <c r="H94" i="1"/>
  <c r="G94" i="1"/>
  <c r="F94" i="1"/>
  <c r="E94" i="1"/>
  <c r="D94" i="1"/>
  <c r="C94" i="1"/>
  <c r="B94" i="1"/>
  <c r="I94" i="1"/>
  <c r="H58" i="1"/>
  <c r="G58" i="1"/>
  <c r="F58" i="1"/>
  <c r="E58" i="1"/>
  <c r="D58" i="1"/>
  <c r="C58" i="1"/>
  <c r="B58" i="1"/>
  <c r="I58" i="1"/>
  <c r="H45" i="1"/>
  <c r="G45" i="1"/>
  <c r="F45" i="1"/>
  <c r="F59" i="1" s="1"/>
  <c r="E45" i="1"/>
  <c r="E59" i="1" s="1"/>
  <c r="D45" i="1"/>
  <c r="D59" i="1" s="1"/>
  <c r="C45" i="1"/>
  <c r="B45" i="1"/>
  <c r="I45" i="1"/>
  <c r="H30" i="1"/>
  <c r="H36" i="1" s="1"/>
  <c r="G30" i="1"/>
  <c r="G36" i="1" s="1"/>
  <c r="F30" i="1"/>
  <c r="F36" i="1" s="1"/>
  <c r="E30" i="1"/>
  <c r="E36" i="1" s="1"/>
  <c r="D30" i="1"/>
  <c r="D36" i="1" s="1"/>
  <c r="C30" i="1"/>
  <c r="C36" i="1" s="1"/>
  <c r="B30" i="1"/>
  <c r="B36" i="1" s="1"/>
  <c r="I30" i="1"/>
  <c r="I36" i="1" s="1"/>
  <c r="H7" i="1"/>
  <c r="G7" i="1"/>
  <c r="F7" i="1"/>
  <c r="E7" i="1"/>
  <c r="D7" i="1"/>
  <c r="C7" i="1"/>
  <c r="B7" i="1"/>
  <c r="I7" i="1"/>
  <c r="H4" i="1"/>
  <c r="G4" i="1"/>
  <c r="F4" i="1"/>
  <c r="E4" i="1"/>
  <c r="D4" i="1"/>
  <c r="C4" i="1"/>
  <c r="B4" i="1"/>
  <c r="I4" i="1"/>
  <c r="I10" i="1" s="1"/>
  <c r="L3" i="3" l="1"/>
  <c r="L4" i="3" s="1"/>
  <c r="M186" i="3"/>
  <c r="M187" i="3"/>
  <c r="N186" i="3"/>
  <c r="N187" i="3"/>
  <c r="M136" i="3"/>
  <c r="M137" i="3"/>
  <c r="N136" i="3"/>
  <c r="N137" i="3"/>
  <c r="K19" i="3"/>
  <c r="K16" i="3"/>
  <c r="K13" i="3"/>
  <c r="M145" i="3"/>
  <c r="N145" i="3"/>
  <c r="N106" i="3"/>
  <c r="N105" i="3"/>
  <c r="M105" i="3"/>
  <c r="M106" i="3"/>
  <c r="N11" i="3"/>
  <c r="N75" i="3"/>
  <c r="L12" i="3"/>
  <c r="M70" i="3"/>
  <c r="M71" i="3"/>
  <c r="N15" i="3"/>
  <c r="N71" i="3"/>
  <c r="N70" i="3"/>
  <c r="N18" i="3"/>
  <c r="M73" i="3"/>
  <c r="B10" i="1"/>
  <c r="D10" i="1"/>
  <c r="D12" i="1" s="1"/>
  <c r="H10" i="1"/>
  <c r="H12" i="1" s="1"/>
  <c r="E10" i="1"/>
  <c r="E12" i="1" s="1"/>
  <c r="F10" i="1"/>
  <c r="F12" i="1" s="1"/>
  <c r="C59" i="1"/>
  <c r="G59" i="1"/>
  <c r="G60" i="1" s="1"/>
  <c r="B59" i="1"/>
  <c r="N21" i="3"/>
  <c r="H59" i="1"/>
  <c r="H60" i="1" s="1"/>
  <c r="L49" i="3"/>
  <c r="M50" i="3"/>
  <c r="M48" i="3" s="1"/>
  <c r="M38" i="3" s="1"/>
  <c r="J36" i="3"/>
  <c r="J42" i="3"/>
  <c r="C10" i="1"/>
  <c r="C12" i="1" s="1"/>
  <c r="L48" i="3"/>
  <c r="L38" i="3" s="1"/>
  <c r="L47" i="3"/>
  <c r="K45" i="3"/>
  <c r="K46" i="3" s="1"/>
  <c r="L37" i="3"/>
  <c r="K35" i="3"/>
  <c r="M22" i="3"/>
  <c r="N22" i="3"/>
  <c r="I12" i="1"/>
  <c r="I145" i="1"/>
  <c r="B12" i="1"/>
  <c r="B145" i="1"/>
  <c r="D145" i="1"/>
  <c r="B60" i="1"/>
  <c r="E60" i="1"/>
  <c r="F60" i="1"/>
  <c r="G10" i="1"/>
  <c r="I59" i="1"/>
  <c r="I60" i="1" s="1"/>
  <c r="C60" i="1"/>
  <c r="D60" i="1"/>
  <c r="L19" i="3" l="1"/>
  <c r="L16" i="3"/>
  <c r="L13" i="3"/>
  <c r="N146" i="3"/>
  <c r="N3" i="3"/>
  <c r="M146" i="3"/>
  <c r="M3" i="3"/>
  <c r="M11" i="3"/>
  <c r="N12" i="3" s="1"/>
  <c r="M75" i="3"/>
  <c r="M74" i="3"/>
  <c r="N74" i="3"/>
  <c r="E145" i="1"/>
  <c r="H145" i="1"/>
  <c r="F145" i="1"/>
  <c r="H20" i="1"/>
  <c r="H64" i="1"/>
  <c r="H76" i="1" s="1"/>
  <c r="H96" i="1" s="1"/>
  <c r="H98" i="1" s="1"/>
  <c r="I97" i="1" s="1"/>
  <c r="I20" i="1"/>
  <c r="I64" i="1"/>
  <c r="I76" i="1" s="1"/>
  <c r="I96" i="1" s="1"/>
  <c r="F20" i="1"/>
  <c r="F64" i="1"/>
  <c r="F76" i="1" s="1"/>
  <c r="F96" i="1" s="1"/>
  <c r="E20" i="1"/>
  <c r="E64" i="1"/>
  <c r="E76" i="1" s="1"/>
  <c r="E96" i="1" s="1"/>
  <c r="D20" i="1"/>
  <c r="D64" i="1"/>
  <c r="D76" i="1" s="1"/>
  <c r="D96" i="1" s="1"/>
  <c r="B20" i="1"/>
  <c r="B64" i="1"/>
  <c r="B76" i="1" s="1"/>
  <c r="B96" i="1" s="1"/>
  <c r="C20" i="1"/>
  <c r="C64" i="1"/>
  <c r="C76" i="1" s="1"/>
  <c r="C96" i="1" s="1"/>
  <c r="K36" i="3"/>
  <c r="K42" i="3"/>
  <c r="M49" i="3"/>
  <c r="N50" i="3"/>
  <c r="J43" i="3"/>
  <c r="J44" i="3"/>
  <c r="C145" i="1"/>
  <c r="M47" i="3"/>
  <c r="L45" i="3"/>
  <c r="L46" i="3" s="1"/>
  <c r="M37" i="3"/>
  <c r="L35" i="3"/>
  <c r="L36" i="3" s="1"/>
  <c r="G12" i="1"/>
  <c r="G145" i="1"/>
  <c r="M4" i="3" l="1"/>
  <c r="M19" i="3"/>
  <c r="M16" i="3"/>
  <c r="N4" i="3"/>
  <c r="N16" i="3"/>
  <c r="N19" i="3"/>
  <c r="N13" i="3"/>
  <c r="M12" i="3"/>
  <c r="M13" i="3"/>
  <c r="H99" i="1"/>
  <c r="G20" i="1"/>
  <c r="G64" i="1"/>
  <c r="G76" i="1" s="1"/>
  <c r="G96" i="1" s="1"/>
  <c r="K43" i="3"/>
  <c r="K44" i="3"/>
  <c r="N49" i="3"/>
  <c r="N48" i="3"/>
  <c r="N38" i="3" s="1"/>
  <c r="N47" i="3"/>
  <c r="M45" i="3"/>
  <c r="M46" i="3" s="1"/>
  <c r="I98" i="1"/>
  <c r="I99" i="1" s="1"/>
  <c r="L42" i="3"/>
  <c r="N37" i="3"/>
  <c r="N35" i="3" s="1"/>
  <c r="M35" i="3"/>
  <c r="H1" i="1"/>
  <c r="G1" i="1" s="1"/>
  <c r="F1" i="1" s="1"/>
  <c r="E1" i="1" s="1"/>
  <c r="D1" i="1" s="1"/>
  <c r="C1" i="1" s="1"/>
  <c r="B1" i="1" s="1"/>
  <c r="N42" i="3" l="1"/>
  <c r="L44" i="3"/>
  <c r="L43" i="3"/>
  <c r="N45" i="3"/>
  <c r="N46" i="3" s="1"/>
  <c r="N44" i="3"/>
  <c r="M36" i="3"/>
  <c r="M42" i="3"/>
  <c r="N36" i="3"/>
  <c r="M44" i="3" l="1"/>
  <c r="M43" i="3"/>
  <c r="N43" i="3"/>
  <c r="K39" i="3"/>
  <c r="M39" i="3"/>
  <c r="N39" i="3"/>
  <c r="M40" i="3"/>
  <c r="N40" i="3"/>
  <c r="K40" i="3"/>
  <c r="J39" i="3"/>
  <c r="L39" i="3"/>
  <c r="J40" i="3"/>
  <c r="L40" i="3"/>
  <c r="K8" i="3" l="1"/>
  <c r="K10" i="3"/>
  <c r="J8" i="3"/>
  <c r="J9" i="3" s="1"/>
  <c r="K5" i="3"/>
  <c r="K195" i="3"/>
  <c r="M8" i="3"/>
  <c r="L8" i="3"/>
  <c r="L10" i="3" s="1"/>
  <c r="N8" i="3"/>
  <c r="M9" i="3" l="1"/>
  <c r="N9" i="3"/>
  <c r="K9" i="3"/>
  <c r="L9" i="3"/>
  <c r="N195" i="3"/>
  <c r="N5" i="3"/>
  <c r="J5" i="3"/>
  <c r="J195" i="3"/>
  <c r="K7" i="3"/>
  <c r="M5" i="3"/>
  <c r="N10" i="3"/>
  <c r="M10" i="3"/>
  <c r="L195" i="3"/>
  <c r="L196" i="3" s="1"/>
  <c r="M195" i="3"/>
  <c r="M196" i="3" s="1"/>
  <c r="L5" i="3"/>
  <c r="L6" i="3" l="1"/>
  <c r="L7" i="3"/>
  <c r="J6" i="3"/>
  <c r="N7" i="3"/>
  <c r="N6" i="3"/>
  <c r="N196" i="3"/>
  <c r="J196" i="3"/>
  <c r="J3" i="3"/>
  <c r="J7" i="3" s="1"/>
  <c r="M7" i="3"/>
  <c r="M6" i="3"/>
  <c r="K6" i="3"/>
  <c r="K196" i="3"/>
  <c r="J13" i="3" l="1"/>
  <c r="J19" i="3"/>
  <c r="K4" i="3"/>
  <c r="J4" i="3"/>
  <c r="J16" i="3"/>
  <c r="J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6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<sst xmlns="http://schemas.openxmlformats.org/spreadsheetml/2006/main" count="455" uniqueCount="160">
  <si>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</si>
  <si>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</si>
  <si>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</si>
  <si>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</si>
  <si>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</si>
  <si>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</si>
  <si>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</si>
  <si>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</si>
  <si>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</si>
  <si>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</si>
  <si>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</si>
  <si>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</si>
  <si>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</si>
  <si>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</si>
  <si>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</si>
  <si>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</si>
  <si>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</si>
  <si>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</si>
  <si>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</si>
  <si>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</si>
  <si>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</si>
  <si>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</si>
  <si>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</si>
  <si>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</si>
  <si>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</si>
  <si>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</si>
  <si>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</si>
  <si>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</si>
  <si>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</si>
  <si>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</si>
  <si>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</si>
  <si>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</si>
  <si>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</si>
  <si>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</si>
  <si>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</si>
  <si>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</si>
  <si>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</si>
  <si>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</si>
  <si>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</si>
  <si>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</si>
  <si>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</si>
  <si>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</si>
  <si>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</si>
  <si>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</si>
  <si>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</si>
  <si>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</si>
  <si>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</si>
  <si>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</si>
  <si>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</si>
  <si>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</si>
  <si>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</si>
  <si>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</si>
  <si>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</si>
  <si>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</si>
  <si>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</si>
  <si>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</si>
  <si>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</si>
  <si>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</si>
  <si>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</si>
  <si>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</si>
  <si>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</si>
  <si>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</si>
  <si>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</si>
  <si>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</si>
  <si>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</si>
  <si>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</si>
  <si>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</si>
  <si>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</si>
  <si>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</si>
  <si>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</si>
  <si>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</si>
  <si>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</si>
  <si>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</si>
  <si>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</si>
  <si>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</si>
  <si>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</si>
  <si>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</si>
  <si>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</si>
  <si>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</si>
  <si>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</si>
  <si>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</si>
  <si>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</si>
  <si>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</si>
  <si>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</si>
  <si>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</si>
  <si>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</si>
  <si>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</si>
  <si>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</si>
  <si>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</si>
  <si>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</si>
  <si>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</si>
  <si>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</si>
  <si>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</si>
  <si>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</si>
  <si>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</si>
  <si>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</si>
  <si>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</si>
  <si>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</si>
  <si>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</si>
  <si>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</si>
  <si>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</si>
  <si>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</si>
  <si>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</si>
  <si>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</si>
  <si>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</si>
  <si>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</si>
  <si>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</si>
  <si>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</si>
  <si>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</si>
  <si>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</si>
  <si>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</si>
  <si>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</si>
  <si>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</si>
  <si>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</si>
  <si>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</si>
  <si>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</si>
  <si>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</si>
  <si>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</si>
  <si>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</si>
  <si>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</si>
  <si>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</si>
  <si>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</si>
  <si>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</si>
  <si>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</si>
  <si>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</si>
  <si>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</si>
  <si>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</si>
  <si>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</si>
  <si>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</si>
  <si>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</si>
  <si>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</si>
  <si>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</si>
  <si>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</si>
  <si>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</si>
  <si>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</si>
  <si>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</si>
  <si>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</si>
  <si>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</si>
  <si>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</si>
  <si>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</si>
  <si>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Note that the revenue growth is the add up of Organic growth + Currency impact</t>
  </si>
  <si>
    <t>Submission time is 3 days from the day the task was given to you</t>
  </si>
  <si>
    <t>As a % of PPE</t>
  </si>
  <si>
    <t>Property, plant and equipment</t>
  </si>
  <si>
    <t>Add up the segment revenues from below</t>
  </si>
  <si>
    <t>Add up the segment EBITDA from below</t>
  </si>
  <si>
    <t>Add up the segment D&amp;A from below</t>
  </si>
  <si>
    <t>EBITDA - D&amp;A</t>
  </si>
  <si>
    <t>Add up the segment Capex from below</t>
  </si>
  <si>
    <t>Add up the segment PPE from below</t>
  </si>
  <si>
    <t>Forecast the segmental revenue model in the "Segmental forecast" sheet in accordance to the example provided with all the calculations</t>
  </si>
  <si>
    <t>Please ensure all the forecast numbers are equal to the 2022 numbers, using 0% as the forecasted growth and same margins as 2022</t>
  </si>
  <si>
    <t>This exercise will ensure that all the links in the model are error free and no line item has been missed</t>
  </si>
  <si>
    <t xml:space="preserve">                    -  </t>
  </si>
  <si>
    <t>Disposals of property, plant and equipment</t>
  </si>
  <si>
    <t>investments in reverse repurchase agreements</t>
  </si>
  <si>
    <t xml:space="preserve">                     -   </t>
  </si>
  <si>
    <t xml:space="preserve">                        -  </t>
  </si>
  <si>
    <t xml:space="preserve">                         -  </t>
  </si>
  <si>
    <t xml:space="preserve">                                     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</si>
</sst>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9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165" fontId="0" fillId="0" borderId="1" xfId="1" applyNumberFormat="1" applyFont="1" applyBorder="1"/>
    <xf numFmtId="0" fontId="0" fillId="0" borderId="1" xfId="0" applyBorder="1" applyAlignment="1">
      <alignment horizontal="left" indent="1"/>
    </xf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0" borderId="2" xfId="0" applyFont="1" applyBorder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0" fontId="11" fillId="0" borderId="1" xfId="0" applyFont="1" applyBorder="1"/>
    <xf numFmtId="166" fontId="12" fillId="0" borderId="2" xfId="2" applyNumberFormat="1" applyFont="1" applyBorder="1"/>
    <xf numFmtId="166" fontId="12" fillId="0" borderId="1" xfId="2" applyNumberFormat="1" applyFont="1" applyBorder="1"/>
    <xf numFmtId="0" fontId="0" fillId="0" borderId="0" xfId="0" applyAlignment="1">
      <alignment horizontal="left"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3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3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3" fillId="0" borderId="0" xfId="1" applyNumberFormat="1" applyFont="1" applyAlignment="1">
      <alignment horizontal="left" indent="1"/>
    </xf>
    <xf numFmtId="166" fontId="11" fillId="0" borderId="0" xfId="2" applyNumberFormat="1" applyFont="1" applyAlignment="1">
      <alignment horizontal="right"/>
    </xf>
    <xf numFmtId="165" fontId="2" fillId="0" borderId="0" xfId="0" applyNumberFormat="1" applyFont="1"/>
    <xf numFmtId="166" fontId="14" fillId="7" borderId="0" xfId="2" applyNumberFormat="1" applyFont="1" applyFill="1"/>
    <xf numFmtId="166" fontId="15" fillId="0" borderId="0" xfId="0" applyNumberFormat="1" applyFont="1"/>
    <xf numFmtId="166" fontId="16" fillId="0" borderId="0" xfId="0" applyNumberFormat="1" applyFont="1"/>
    <xf numFmtId="165" fontId="17" fillId="0" borderId="0" xfId="0" applyNumberFormat="1" applyFont="1"/>
    <xf numFmtId="165" fontId="0" fillId="0" borderId="0" xfId="0" applyNumberFormat="1"/>
    <xf numFmtId="165" fontId="18" fillId="0" borderId="0" xfId="0" applyNumberFormat="1" applyFont="1"/>
    <xf numFmtId="0" fontId="17" fillId="0" borderId="0" xfId="0" applyFont="1"/>
    <xf numFmtId="3" fontId="17" fillId="0" borderId="0" xfId="0" applyNumberFormat="1" applyFont="1"/>
    <xf numFmtId="169" fontId="0" fillId="0" borderId="0" xfId="0" applyNumberFormat="1"/>
  </cellXfs>
  <cellStyles count="6">
    <cellStyle name="60% - Accent1" xfId="5" builtinId="32"/>
    <cellStyle name="Accent1" xfId="4" builtinId="29"/>
    <cellStyle name="Comma" xfId="1" builtinId="3"/>
    <cellStyle name="Comma 2" xfId="3" xr:uid="{00000000-0005-0000-0000-000003000000}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7216140</xdr:colOff>
      <xdr:row>12</xdr:row>
      <xdr:rowOff>83820</xdr:rowOff>
    </xdr:from>
    <xdr:to>
      <xdr:col>3</xdr:col>
      <xdr:colOff>464820</xdr:colOff>
      <xdr:row>22</xdr:row>
      <xdr:rowOff>129540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7216140" y="2560320"/>
          <a:ext cx="8018780" cy="1950720"/>
          <a:chOff x="487680" y="2049780"/>
          <a:chExt cx="6545580" cy="1874520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4061460" y="325374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Organic growth rate</a:t>
            </a:r>
            <a:r>
              <a:rPr lang="en-US" sz="1100" baseline="0"/>
              <a:t> %</a:t>
            </a:r>
            <a:endParaRPr lang="en-US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943600" y="328422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Currency exchange impact</a:t>
            </a:r>
            <a:r>
              <a:rPr lang="en-US" sz="1100" baseline="0"/>
              <a:t> %</a:t>
            </a:r>
            <a:endParaRPr lang="en-US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4937760" y="208788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Total revenue growth rate %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2895600" y="209550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Previous</a:t>
            </a:r>
            <a:r>
              <a:rPr lang="en-US" sz="1100" baseline="0"/>
              <a:t> year revenue X (1+ growth rate)</a:t>
            </a:r>
            <a:endParaRPr lang="en-US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487680" y="204978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Projected revenue</a:t>
            </a:r>
          </a:p>
        </xdr:txBody>
      </xdr: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1790700" y="2308860"/>
            <a:ext cx="86868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4023360" y="2354580"/>
            <a:ext cx="86868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Right Brac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 rot="16200000" flipV="1">
            <a:off x="5337810" y="2343150"/>
            <a:ext cx="361950" cy="1352550"/>
          </a:xfrm>
          <a:prstGeom prst="righ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0</xdr:col>
      <xdr:colOff>434340</xdr:colOff>
      <xdr:row>12</xdr:row>
      <xdr:rowOff>121920</xdr:rowOff>
    </xdr:from>
    <xdr:to>
      <xdr:col>0</xdr:col>
      <xdr:colOff>4472940</xdr:colOff>
      <xdr:row>31</xdr:row>
      <xdr:rowOff>175261</xdr:rowOff>
    </xdr:to>
    <xdr:grpSp>
      <xdr:nvGrpSpPr>
        <xdr:cNvPr id="66" name="Group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/>
      </xdr:nvGrpSpPr>
      <xdr:grpSpPr>
        <a:xfrm>
          <a:off x="434340" y="2598420"/>
          <a:ext cx="4038600" cy="3672841"/>
          <a:chOff x="960120" y="1981200"/>
          <a:chExt cx="4038600" cy="2561469"/>
        </a:xfrm>
      </xdr:grpSpPr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960120" y="2377440"/>
            <a:ext cx="1569720" cy="14782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Nike</a:t>
            </a:r>
            <a:r>
              <a:rPr lang="en-US" sz="1100" baseline="0"/>
              <a:t> Group:</a:t>
            </a:r>
          </a:p>
          <a:p>
            <a:r>
              <a:rPr lang="en-US" sz="1100" baseline="0"/>
              <a:t>Revenue</a:t>
            </a:r>
          </a:p>
          <a:p>
            <a:r>
              <a:rPr lang="en-US" sz="1100" baseline="0"/>
              <a:t>EBITDA</a:t>
            </a:r>
          </a:p>
          <a:p>
            <a:r>
              <a:rPr lang="en-US" sz="1100" baseline="0"/>
              <a:t>PPE</a:t>
            </a:r>
          </a:p>
          <a:p>
            <a:r>
              <a:rPr lang="en-US" sz="1100" baseline="0"/>
              <a:t>Capex</a:t>
            </a:r>
          </a:p>
          <a:p>
            <a:r>
              <a:rPr lang="en-US" sz="1100" baseline="0"/>
              <a:t>Depreciation &amp; Amortization</a:t>
            </a:r>
          </a:p>
          <a:p>
            <a:r>
              <a:rPr lang="en-US" sz="1100" baseline="0"/>
              <a:t>EBIT</a:t>
            </a:r>
            <a:endParaRPr lang="en-US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3970020" y="1981200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North America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3970020" y="2415540"/>
            <a:ext cx="1028700" cy="6096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Europe, Middle East &amp; Africa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3970020" y="3147060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Greater China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3954780" y="3681609"/>
            <a:ext cx="1028700" cy="487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Asia Pacific &amp; Latin America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3954780" y="4283589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Converse</a:t>
            </a:r>
          </a:p>
        </xdr:txBody>
      </xdr:sp>
      <xdr:cxnSp macro="">
        <xdr:nvCxnSpPr>
          <xdr:cNvPr id="22" name="Elbow Connector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flipV="1">
            <a:off x="2586990" y="2133600"/>
            <a:ext cx="1257300" cy="1059180"/>
          </a:xfrm>
          <a:prstGeom prst="bent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Elbow Connector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CxnSpPr/>
        </xdr:nvCxnSpPr>
        <xdr:spPr>
          <a:xfrm flipV="1">
            <a:off x="2602230" y="2720340"/>
            <a:ext cx="1226820" cy="472440"/>
          </a:xfrm>
          <a:prstGeom prst="bent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Elbow Connector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/>
        </xdr:nvCxnSpPr>
        <xdr:spPr>
          <a:xfrm>
            <a:off x="2594610" y="3185160"/>
            <a:ext cx="1242060" cy="9906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Elbow Connector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>
            <a:off x="2598420" y="3194868"/>
            <a:ext cx="1264920" cy="54864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Elbow Connector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CxnSpPr/>
        </xdr:nvCxnSpPr>
        <xdr:spPr>
          <a:xfrm>
            <a:off x="2647950" y="3194868"/>
            <a:ext cx="1165860" cy="108966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4472940</xdr:colOff>
      <xdr:row>9</xdr:row>
      <xdr:rowOff>0</xdr:rowOff>
    </xdr:from>
    <xdr:to>
      <xdr:col>0</xdr:col>
      <xdr:colOff>6233160</xdr:colOff>
      <xdr:row>15</xdr:row>
      <xdr:rowOff>7620</xdr:rowOff>
    </xdr:to>
    <xdr:grpSp>
      <xdr:nvGrpSpPr>
        <xdr:cNvPr id="110" name="Group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GrpSpPr/>
      </xdr:nvGrpSpPr>
      <xdr:grpSpPr>
        <a:xfrm>
          <a:off x="4472940" y="1905000"/>
          <a:ext cx="1760220" cy="1150620"/>
          <a:chOff x="4549140" y="2903220"/>
          <a:chExt cx="1760220" cy="1104900"/>
        </a:xfrm>
      </xdr:grpSpPr>
      <xdr:cxnSp macro="">
        <xdr:nvCxnSpPr>
          <xdr:cNvPr id="72" name="Elbow Connector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CxnSpPr/>
        </xdr:nvCxnSpPr>
        <xdr:spPr>
          <a:xfrm>
            <a:off x="4549140" y="3649980"/>
            <a:ext cx="708660" cy="23622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91" name="Group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GrpSpPr/>
        </xdr:nvGrpSpPr>
        <xdr:grpSpPr>
          <a:xfrm>
            <a:off x="4556760" y="2903220"/>
            <a:ext cx="1752600" cy="1104900"/>
            <a:chOff x="5257800" y="1668780"/>
            <a:chExt cx="1752600" cy="1104900"/>
          </a:xfrm>
        </xdr:grpSpPr>
        <xdr:sp macro="" textlink="">
          <xdr:nvSpPr>
            <xdr:cNvPr id="67" name="TextBox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SpPr txBox="1"/>
          </xdr:nvSpPr>
          <xdr:spPr>
            <a:xfrm>
              <a:off x="6035040" y="166878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68" name="TextBox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 txBox="1"/>
          </xdr:nvSpPr>
          <xdr:spPr>
            <a:xfrm>
              <a:off x="6035040" y="211836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69" name="TextBox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SpPr txBox="1"/>
          </xdr:nvSpPr>
          <xdr:spPr>
            <a:xfrm>
              <a:off x="6035040" y="251460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71" name="Elbow Connector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CxnSpPr/>
          </xdr:nvCxnSpPr>
          <xdr:spPr>
            <a:xfrm flipV="1">
              <a:off x="5257800" y="1805940"/>
              <a:ext cx="693420" cy="59436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7" name="Elbow Connector 76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CxnSpPr/>
          </xdr:nvCxnSpPr>
          <xdr:spPr>
            <a:xfrm flipV="1">
              <a:off x="5273040" y="2209800"/>
              <a:ext cx="662940" cy="19812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4480560</xdr:colOff>
      <xdr:row>15</xdr:row>
      <xdr:rowOff>68580</xdr:rowOff>
    </xdr:from>
    <xdr:to>
      <xdr:col>0</xdr:col>
      <xdr:colOff>6278880</xdr:colOff>
      <xdr:row>21</xdr:row>
      <xdr:rowOff>76200</xdr:rowOff>
    </xdr:to>
    <xdr:grpSp>
      <xdr:nvGrpSpPr>
        <xdr:cNvPr id="173" name="Group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GrpSpPr/>
      </xdr:nvGrpSpPr>
      <xdr:grpSpPr>
        <a:xfrm>
          <a:off x="4480560" y="3116580"/>
          <a:ext cx="1798320" cy="1150620"/>
          <a:chOff x="4678680" y="3040380"/>
          <a:chExt cx="1798320" cy="1104900"/>
        </a:xfrm>
      </xdr:grpSpPr>
      <xdr:grpSp>
        <xdr:nvGrpSpPr>
          <xdr:cNvPr id="146" name="Group 145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GrpSpPr/>
        </xdr:nvGrpSpPr>
        <xdr:grpSpPr>
          <a:xfrm>
            <a:off x="4686300" y="3040380"/>
            <a:ext cx="1790700" cy="1104900"/>
            <a:chOff x="5219700" y="1668780"/>
            <a:chExt cx="1790700" cy="1104900"/>
          </a:xfrm>
        </xdr:grpSpPr>
        <xdr:sp macro="" textlink="">
          <xdr:nvSpPr>
            <xdr:cNvPr id="147" name="TextBox 146">
              <a:extLst>
                <a:ext uri="{FF2B5EF4-FFF2-40B4-BE49-F238E27FC236}">
                  <a16:creationId xmlns:a16="http://schemas.microsoft.com/office/drawing/2014/main" id="{00000000-0008-0000-0000-000093000000}"/>
                </a:ext>
              </a:extLst>
            </xdr:cNvPr>
            <xdr:cNvSpPr txBox="1"/>
          </xdr:nvSpPr>
          <xdr:spPr>
            <a:xfrm>
              <a:off x="6035040" y="166878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48" name="TextBox 147">
              <a:extLst>
                <a:ext uri="{FF2B5EF4-FFF2-40B4-BE49-F238E27FC236}">
                  <a16:creationId xmlns:a16="http://schemas.microsoft.com/office/drawing/2014/main" id="{00000000-0008-0000-0000-000094000000}"/>
                </a:ext>
              </a:extLst>
            </xdr:cNvPr>
            <xdr:cNvSpPr txBox="1"/>
          </xdr:nvSpPr>
          <xdr:spPr>
            <a:xfrm>
              <a:off x="6035040" y="211836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49" name="TextBox 148">
              <a:extLst>
                <a:ext uri="{FF2B5EF4-FFF2-40B4-BE49-F238E27FC236}">
                  <a16:creationId xmlns:a16="http://schemas.microsoft.com/office/drawing/2014/main" id="{00000000-0008-0000-0000-000095000000}"/>
                </a:ext>
              </a:extLst>
            </xdr:cNvPr>
            <xdr:cNvSpPr txBox="1"/>
          </xdr:nvSpPr>
          <xdr:spPr>
            <a:xfrm>
              <a:off x="6035040" y="251460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50" name="Elbow Connector 149">
              <a:extLst>
                <a:ext uri="{FF2B5EF4-FFF2-40B4-BE49-F238E27FC236}">
                  <a16:creationId xmlns:a16="http://schemas.microsoft.com/office/drawing/2014/main" id="{00000000-0008-0000-0000-000096000000}"/>
                </a:ext>
              </a:extLst>
            </xdr:cNvPr>
            <xdr:cNvCxnSpPr/>
          </xdr:nvCxnSpPr>
          <xdr:spPr>
            <a:xfrm flipV="1">
              <a:off x="5257800" y="1805940"/>
              <a:ext cx="693420" cy="83820"/>
            </a:xfrm>
            <a:prstGeom prst="bentConnector3">
              <a:avLst>
                <a:gd name="adj1" fmla="val 43407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1" name="Elbow Connector 150">
              <a:extLst>
                <a:ext uri="{FF2B5EF4-FFF2-40B4-BE49-F238E27FC236}">
                  <a16:creationId xmlns:a16="http://schemas.microsoft.com/office/drawing/2014/main" id="{00000000-0008-0000-0000-000097000000}"/>
                </a:ext>
              </a:extLst>
            </xdr:cNvPr>
            <xdr:cNvCxnSpPr/>
          </xdr:nvCxnSpPr>
          <xdr:spPr>
            <a:xfrm>
              <a:off x="5219700" y="1889760"/>
              <a:ext cx="716280" cy="320040"/>
            </a:xfrm>
            <a:prstGeom prst="bentConnector3">
              <a:avLst>
                <a:gd name="adj1" fmla="val 46809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63" name="Elbow Connector 162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CxnSpPr/>
        </xdr:nvCxnSpPr>
        <xdr:spPr>
          <a:xfrm>
            <a:off x="4678680" y="3253740"/>
            <a:ext cx="754380" cy="746760"/>
          </a:xfrm>
          <a:prstGeom prst="bentConnector3">
            <a:avLst>
              <a:gd name="adj1" fmla="val 44949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4495800</xdr:colOff>
      <xdr:row>21</xdr:row>
      <xdr:rowOff>121920</xdr:rowOff>
    </xdr:from>
    <xdr:to>
      <xdr:col>0</xdr:col>
      <xdr:colOff>6438900</xdr:colOff>
      <xdr:row>27</xdr:row>
      <xdr:rowOff>129540</xdr:rowOff>
    </xdr:to>
    <xdr:grpSp>
      <xdr:nvGrpSpPr>
        <xdr:cNvPr id="190" name="Group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GrpSpPr/>
      </xdr:nvGrpSpPr>
      <xdr:grpSpPr>
        <a:xfrm>
          <a:off x="4495800" y="4312920"/>
          <a:ext cx="1943100" cy="1150620"/>
          <a:chOff x="4495800" y="4053840"/>
          <a:chExt cx="1943100" cy="1104900"/>
        </a:xfrm>
      </xdr:grpSpPr>
      <xdr:grpSp>
        <xdr:nvGrpSpPr>
          <xdr:cNvPr id="167" name="Group 166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GrpSpPr/>
        </xdr:nvGrpSpPr>
        <xdr:grpSpPr>
          <a:xfrm>
            <a:off x="4495800" y="4053840"/>
            <a:ext cx="1943100" cy="1104900"/>
            <a:chOff x="5273040" y="1653540"/>
            <a:chExt cx="1943100" cy="1104900"/>
          </a:xfrm>
        </xdr:grpSpPr>
        <xdr:sp macro="" textlink="">
          <xdr:nvSpPr>
            <xdr:cNvPr id="168" name="TextBox 167">
              <a:extLst>
                <a:ext uri="{FF2B5EF4-FFF2-40B4-BE49-F238E27FC236}">
                  <a16:creationId xmlns:a16="http://schemas.microsoft.com/office/drawing/2014/main" id="{00000000-0008-0000-0000-0000A8000000}"/>
                </a:ext>
              </a:extLst>
            </xdr:cNvPr>
            <xdr:cNvSpPr txBox="1"/>
          </xdr:nvSpPr>
          <xdr:spPr>
            <a:xfrm>
              <a:off x="6240780" y="165354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69" name="TextBox 168">
              <a:extLst>
                <a:ext uri="{FF2B5EF4-FFF2-40B4-BE49-F238E27FC236}">
                  <a16:creationId xmlns:a16="http://schemas.microsoft.com/office/drawing/2014/main" id="{00000000-0008-0000-0000-0000A9000000}"/>
                </a:ext>
              </a:extLst>
            </xdr:cNvPr>
            <xdr:cNvSpPr txBox="1"/>
          </xdr:nvSpPr>
          <xdr:spPr>
            <a:xfrm>
              <a:off x="6240780" y="210312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70" name="TextBox 169">
              <a:extLst>
                <a:ext uri="{FF2B5EF4-FFF2-40B4-BE49-F238E27FC236}">
                  <a16:creationId xmlns:a16="http://schemas.microsoft.com/office/drawing/2014/main" id="{00000000-0008-0000-0000-0000AA000000}"/>
                </a:ext>
              </a:extLst>
            </xdr:cNvPr>
            <xdr:cNvSpPr txBox="1"/>
          </xdr:nvSpPr>
          <xdr:spPr>
            <a:xfrm>
              <a:off x="6240780" y="249936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71" name="Elbow Connector 170">
              <a:extLst>
                <a:ext uri="{FF2B5EF4-FFF2-40B4-BE49-F238E27FC236}">
                  <a16:creationId xmlns:a16="http://schemas.microsoft.com/office/drawing/2014/main" id="{00000000-0008-0000-0000-0000AB000000}"/>
                </a:ext>
              </a:extLst>
            </xdr:cNvPr>
            <xdr:cNvCxnSpPr/>
          </xdr:nvCxnSpPr>
          <xdr:spPr>
            <a:xfrm flipV="1">
              <a:off x="5288280" y="1760220"/>
              <a:ext cx="853440" cy="91440"/>
            </a:xfrm>
            <a:prstGeom prst="bentConnector3">
              <a:avLst>
                <a:gd name="adj1" fmla="val 45536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2" name="Elbow Connector 171">
              <a:extLst>
                <a:ext uri="{FF2B5EF4-FFF2-40B4-BE49-F238E27FC236}">
                  <a16:creationId xmlns:a16="http://schemas.microsoft.com/office/drawing/2014/main" id="{00000000-0008-0000-0000-0000AC000000}"/>
                </a:ext>
              </a:extLst>
            </xdr:cNvPr>
            <xdr:cNvCxnSpPr/>
          </xdr:nvCxnSpPr>
          <xdr:spPr>
            <a:xfrm>
              <a:off x="5273040" y="1851660"/>
              <a:ext cx="883920" cy="365760"/>
            </a:xfrm>
            <a:prstGeom prst="bentConnector3">
              <a:avLst>
                <a:gd name="adj1" fmla="val 4569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75" name="Elbow Connector 174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CxnSpPr/>
        </xdr:nvCxnSpPr>
        <xdr:spPr>
          <a:xfrm>
            <a:off x="4495800" y="4251960"/>
            <a:ext cx="952500" cy="807720"/>
          </a:xfrm>
          <a:prstGeom prst="bentConnector3">
            <a:avLst>
              <a:gd name="adj1" fmla="val 428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4511040</xdr:colOff>
      <xdr:row>27</xdr:row>
      <xdr:rowOff>129540</xdr:rowOff>
    </xdr:from>
    <xdr:to>
      <xdr:col>0</xdr:col>
      <xdr:colOff>7239000</xdr:colOff>
      <xdr:row>34</xdr:row>
      <xdr:rowOff>175260</xdr:rowOff>
    </xdr:to>
    <xdr:grpSp>
      <xdr:nvGrpSpPr>
        <xdr:cNvPr id="191" name="Group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GrpSpPr/>
      </xdr:nvGrpSpPr>
      <xdr:grpSpPr>
        <a:xfrm>
          <a:off x="4511040" y="5463540"/>
          <a:ext cx="2727960" cy="1379220"/>
          <a:chOff x="4511040" y="4251960"/>
          <a:chExt cx="2727960" cy="1325880"/>
        </a:xfrm>
      </xdr:grpSpPr>
      <xdr:grpSp>
        <xdr:nvGrpSpPr>
          <xdr:cNvPr id="192" name="Group 191">
            <a:extLst>
              <a:ext uri="{FF2B5EF4-FFF2-40B4-BE49-F238E27FC236}">
                <a16:creationId xmlns:a16="http://schemas.microsoft.com/office/drawing/2014/main" id="{00000000-0008-0000-0000-0000C0000000}"/>
              </a:ext>
            </a:extLst>
          </xdr:cNvPr>
          <xdr:cNvGrpSpPr/>
        </xdr:nvGrpSpPr>
        <xdr:grpSpPr>
          <a:xfrm>
            <a:off x="4511040" y="4251960"/>
            <a:ext cx="2727960" cy="1325880"/>
            <a:chOff x="5288280" y="1851660"/>
            <a:chExt cx="2727960" cy="1325880"/>
          </a:xfrm>
        </xdr:grpSpPr>
        <xdr:sp macro="" textlink="">
          <xdr:nvSpPr>
            <xdr:cNvPr id="194" name="TextBox 193">
              <a:extLst>
                <a:ext uri="{FF2B5EF4-FFF2-40B4-BE49-F238E27FC236}">
                  <a16:creationId xmlns:a16="http://schemas.microsoft.com/office/drawing/2014/main" id="{00000000-0008-0000-0000-0000C2000000}"/>
                </a:ext>
              </a:extLst>
            </xdr:cNvPr>
            <xdr:cNvSpPr txBox="1"/>
          </xdr:nvSpPr>
          <xdr:spPr>
            <a:xfrm>
              <a:off x="7040880" y="207264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95" name="TextBox 194">
              <a:extLst>
                <a:ext uri="{FF2B5EF4-FFF2-40B4-BE49-F238E27FC236}">
                  <a16:creationId xmlns:a16="http://schemas.microsoft.com/office/drawing/2014/main" id="{00000000-0008-0000-0000-0000C3000000}"/>
                </a:ext>
              </a:extLst>
            </xdr:cNvPr>
            <xdr:cNvSpPr txBox="1"/>
          </xdr:nvSpPr>
          <xdr:spPr>
            <a:xfrm>
              <a:off x="7040880" y="252222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96" name="TextBox 195">
              <a:extLst>
                <a:ext uri="{FF2B5EF4-FFF2-40B4-BE49-F238E27FC236}">
                  <a16:creationId xmlns:a16="http://schemas.microsoft.com/office/drawing/2014/main" id="{00000000-0008-0000-0000-0000C4000000}"/>
                </a:ext>
              </a:extLst>
            </xdr:cNvPr>
            <xdr:cNvSpPr txBox="1"/>
          </xdr:nvSpPr>
          <xdr:spPr>
            <a:xfrm>
              <a:off x="7040880" y="291846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97" name="Elbow Connector 196">
              <a:extLst>
                <a:ext uri="{FF2B5EF4-FFF2-40B4-BE49-F238E27FC236}">
                  <a16:creationId xmlns:a16="http://schemas.microsoft.com/office/drawing/2014/main" id="{00000000-0008-0000-0000-0000C5000000}"/>
                </a:ext>
              </a:extLst>
            </xdr:cNvPr>
            <xdr:cNvCxnSpPr>
              <a:endCxn id="194" idx="1"/>
            </xdr:cNvCxnSpPr>
          </xdr:nvCxnSpPr>
          <xdr:spPr>
            <a:xfrm>
              <a:off x="5288280" y="1851660"/>
              <a:ext cx="1752600" cy="36195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8" name="Elbow Connector 197">
              <a:extLst>
                <a:ext uri="{FF2B5EF4-FFF2-40B4-BE49-F238E27FC236}">
                  <a16:creationId xmlns:a16="http://schemas.microsoft.com/office/drawing/2014/main" id="{00000000-0008-0000-0000-0000C6000000}"/>
                </a:ext>
              </a:extLst>
            </xdr:cNvPr>
            <xdr:cNvCxnSpPr>
              <a:endCxn id="195" idx="1"/>
            </xdr:cNvCxnSpPr>
          </xdr:nvCxnSpPr>
          <xdr:spPr>
            <a:xfrm>
              <a:off x="5288280" y="1859280"/>
              <a:ext cx="1752600" cy="77724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93" name="Elbow Connector 192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CxnSpPr>
            <a:endCxn id="196" idx="1"/>
          </xdr:cNvCxnSpPr>
        </xdr:nvCxnSpPr>
        <xdr:spPr>
          <a:xfrm>
            <a:off x="4533900" y="4267200"/>
            <a:ext cx="1729740" cy="118110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2461260</xdr:colOff>
      <xdr:row>32</xdr:row>
      <xdr:rowOff>7620</xdr:rowOff>
    </xdr:from>
    <xdr:to>
      <xdr:col>0</xdr:col>
      <xdr:colOff>4899660</xdr:colOff>
      <xdr:row>38</xdr:row>
      <xdr:rowOff>53340</xdr:rowOff>
    </xdr:to>
    <xdr:grpSp>
      <xdr:nvGrpSpPr>
        <xdr:cNvPr id="205" name="Group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GrpSpPr/>
      </xdr:nvGrpSpPr>
      <xdr:grpSpPr>
        <a:xfrm rot="5400000">
          <a:off x="3086100" y="5669280"/>
          <a:ext cx="1188720" cy="2438400"/>
          <a:chOff x="4488180" y="3360420"/>
          <a:chExt cx="1143000" cy="2438400"/>
        </a:xfrm>
      </xdr:grpSpPr>
      <xdr:grpSp>
        <xdr:nvGrpSpPr>
          <xdr:cNvPr id="206" name="Group 205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GrpSpPr/>
        </xdr:nvGrpSpPr>
        <xdr:grpSpPr>
          <a:xfrm>
            <a:off x="4488180" y="3360420"/>
            <a:ext cx="1143000" cy="2438400"/>
            <a:chOff x="5265420" y="960120"/>
            <a:chExt cx="1143000" cy="2438400"/>
          </a:xfrm>
        </xdr:grpSpPr>
        <xdr:sp macro="" textlink="">
          <xdr:nvSpPr>
            <xdr:cNvPr id="208" name="TextBox 207">
              <a:extLst>
                <a:ext uri="{FF2B5EF4-FFF2-40B4-BE49-F238E27FC236}">
                  <a16:creationId xmlns:a16="http://schemas.microsoft.com/office/drawing/2014/main" id="{00000000-0008-0000-0000-0000D0000000}"/>
                </a:ext>
              </a:extLst>
            </xdr:cNvPr>
            <xdr:cNvSpPr txBox="1"/>
          </xdr:nvSpPr>
          <xdr:spPr>
            <a:xfrm rot="16200000">
              <a:off x="5922645" y="1160145"/>
              <a:ext cx="68199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1100"/>
                <a:t>Footwear</a:t>
              </a:r>
            </a:p>
          </xdr:txBody>
        </xdr:sp>
        <xdr:sp macro="" textlink="">
          <xdr:nvSpPr>
            <xdr:cNvPr id="209" name="TextBox 208">
              <a:extLst>
                <a:ext uri="{FF2B5EF4-FFF2-40B4-BE49-F238E27FC236}">
                  <a16:creationId xmlns:a16="http://schemas.microsoft.com/office/drawing/2014/main" id="{00000000-0008-0000-0000-0000D1000000}"/>
                </a:ext>
              </a:extLst>
            </xdr:cNvPr>
            <xdr:cNvSpPr txBox="1"/>
          </xdr:nvSpPr>
          <xdr:spPr>
            <a:xfrm rot="16200000">
              <a:off x="5920740" y="1977390"/>
              <a:ext cx="666750" cy="21717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210" name="TextBox 209">
              <a:extLst>
                <a:ext uri="{FF2B5EF4-FFF2-40B4-BE49-F238E27FC236}">
                  <a16:creationId xmlns:a16="http://schemas.microsoft.com/office/drawing/2014/main" id="{00000000-0008-0000-0000-0000D2000000}"/>
                </a:ext>
              </a:extLst>
            </xdr:cNvPr>
            <xdr:cNvSpPr txBox="1"/>
          </xdr:nvSpPr>
          <xdr:spPr>
            <a:xfrm rot="16200000">
              <a:off x="5890260" y="2880360"/>
              <a:ext cx="77724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1100"/>
                <a:t>Equipment</a:t>
              </a:r>
            </a:p>
          </xdr:txBody>
        </xdr:sp>
        <xdr:cxnSp macro="">
          <xdr:nvCxnSpPr>
            <xdr:cNvPr id="211" name="Elbow Connector 210">
              <a:extLst>
                <a:ext uri="{FF2B5EF4-FFF2-40B4-BE49-F238E27FC236}">
                  <a16:creationId xmlns:a16="http://schemas.microsoft.com/office/drawing/2014/main" id="{00000000-0008-0000-0000-0000D3000000}"/>
                </a:ext>
              </a:extLst>
            </xdr:cNvPr>
            <xdr:cNvCxnSpPr/>
          </xdr:nvCxnSpPr>
          <xdr:spPr>
            <a:xfrm rot="10800000" flipH="1">
              <a:off x="5265420" y="1455420"/>
              <a:ext cx="845820" cy="40386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2" name="Elbow Connector 211">
              <a:extLst>
                <a:ext uri="{FF2B5EF4-FFF2-40B4-BE49-F238E27FC236}">
                  <a16:creationId xmlns:a16="http://schemas.microsoft.com/office/drawing/2014/main" id="{00000000-0008-0000-0000-0000D4000000}"/>
                </a:ext>
              </a:extLst>
            </xdr:cNvPr>
            <xdr:cNvCxnSpPr/>
          </xdr:nvCxnSpPr>
          <xdr:spPr>
            <a:xfrm>
              <a:off x="5273040" y="1851660"/>
              <a:ext cx="815340" cy="19050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07" name="Elbow Connector 206">
            <a:extLst>
              <a:ext uri="{FF2B5EF4-FFF2-40B4-BE49-F238E27FC236}">
                <a16:creationId xmlns:a16="http://schemas.microsoft.com/office/drawing/2014/main" id="{00000000-0008-0000-0000-0000CF000000}"/>
              </a:ext>
            </a:extLst>
          </xdr:cNvPr>
          <xdr:cNvCxnSpPr/>
        </xdr:nvCxnSpPr>
        <xdr:spPr>
          <a:xfrm>
            <a:off x="4495800" y="4251960"/>
            <a:ext cx="822960" cy="81534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/>
  </sheetViews>
  <sheetFormatPr baseColWidth="10" defaultColWidth="8.83203125" defaultRowHeight="15" x14ac:dyDescent="0.2"/>
  <cols>
    <col min="1" max="1" width="176.1640625" style="19" customWidth="1"/>
  </cols>
  <sheetData>
    <row r="1" spans="1:1" ht="25" x14ac:dyDescent="0.3">
      <c r="A1" s="18" t="s">
        <v>20</v>
      </c>
    </row>
    <row r="2" spans="1:1" ht="16" x14ac:dyDescent="0.2">
      <c r="A2" s="38" t="s">
        <v>150</v>
      </c>
    </row>
    <row r="3" spans="1:1" ht="16" x14ac:dyDescent="0.2">
      <c r="A3" s="20" t="s">
        <v>140</v>
      </c>
    </row>
    <row r="4" spans="1:1" ht="16" x14ac:dyDescent="0.2">
      <c r="A4" s="20" t="s">
        <v>151</v>
      </c>
    </row>
    <row r="5" spans="1:1" ht="16" x14ac:dyDescent="0.2">
      <c r="A5" s="38" t="s">
        <v>152</v>
      </c>
    </row>
    <row r="6" spans="1:1" ht="16" x14ac:dyDescent="0.2">
      <c r="A6" s="19" t="s">
        <v>141</v>
      </c>
    </row>
    <row r="7" spans="1:1" x14ac:dyDescent="0.2">
      <c r="A7" s="38"/>
    </row>
    <row r="8" spans="1:1" x14ac:dyDescent="0.2">
      <c r="A8" s="38"/>
    </row>
    <row r="11" spans="1:1" x14ac:dyDescent="0.2">
      <c r="A11" s="20"/>
    </row>
    <row r="12" spans="1:1" x14ac:dyDescent="0.2">
      <c r="A12" s="20"/>
    </row>
    <row r="13" spans="1:1" x14ac:dyDescent="0.2">
      <c r="A13" s="2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6"/>
  <sheetViews>
    <sheetView zoomScale="75" workbookViewId="0">
      <pane ySplit="1" topLeftCell="A167" activePane="bottomLeft" state="frozen"/>
      <selection pane="bottomLeft" activeCell="B197" sqref="B197"/>
    </sheetView>
  </sheetViews>
  <sheetFormatPr baseColWidth="10" defaultColWidth="8.83203125" defaultRowHeight="15" x14ac:dyDescent="0.2"/>
  <cols>
    <col min="1" max="1" width="78.1640625" customWidth="1"/>
    <col min="2" max="7" width="9" bestFit="1" customWidth="1"/>
    <col min="8" max="8" width="10.5" bestFit="1" customWidth="1"/>
    <col min="9" max="9" width="10.6640625" bestFit="1" customWidth="1"/>
  </cols>
  <sheetData>
    <row r="1" spans="1:9" ht="60" customHeight="1" x14ac:dyDescent="0.2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9" x14ac:dyDescent="0.2">
      <c r="A2" t="s">
        <v>27</v>
      </c>
      <c r="B2" s="3">
        <v>30601</v>
      </c>
      <c r="C2" s="3">
        <v>32376</v>
      </c>
      <c r="D2" s="3">
        <v>34350</v>
      </c>
      <c r="E2" s="3">
        <v>36397</v>
      </c>
      <c r="F2" s="3">
        <v>39117</v>
      </c>
      <c r="G2" s="3">
        <v>37403</v>
      </c>
      <c r="H2" s="3">
        <v>44538</v>
      </c>
      <c r="I2" s="3">
        <v>46710</v>
      </c>
    </row>
    <row r="3" spans="1:9" x14ac:dyDescent="0.2">
      <c r="A3" s="23" t="s">
        <v>28</v>
      </c>
      <c r="B3" s="24">
        <v>16534</v>
      </c>
      <c r="C3" s="24">
        <v>17405</v>
      </c>
      <c r="D3" s="24">
        <v>19038</v>
      </c>
      <c r="E3" s="24">
        <v>20441</v>
      </c>
      <c r="F3" s="24">
        <v>21643</v>
      </c>
      <c r="G3" s="24">
        <v>21162</v>
      </c>
      <c r="H3" s="24">
        <v>24576</v>
      </c>
      <c r="I3" s="24">
        <v>25231</v>
      </c>
    </row>
    <row r="4" spans="1:9" s="1" customFormat="1" x14ac:dyDescent="0.2">
      <c r="A4" s="1" t="s">
        <v>4</v>
      </c>
      <c r="B4" s="9">
        <f t="shared" ref="B4:H4" si="1">+B2-B3</f>
        <v>14067</v>
      </c>
      <c r="C4" s="9">
        <f t="shared" si="1"/>
        <v>14971</v>
      </c>
      <c r="D4" s="9">
        <f t="shared" si="1"/>
        <v>15312</v>
      </c>
      <c r="E4" s="9">
        <f t="shared" si="1"/>
        <v>15956</v>
      </c>
      <c r="F4" s="9">
        <f t="shared" si="1"/>
        <v>17474</v>
      </c>
      <c r="G4" s="9">
        <f t="shared" si="1"/>
        <v>16241</v>
      </c>
      <c r="H4" s="9">
        <f t="shared" si="1"/>
        <v>19962</v>
      </c>
      <c r="I4" s="9">
        <f>+I2-I3</f>
        <v>21479</v>
      </c>
    </row>
    <row r="5" spans="1:9" x14ac:dyDescent="0.2">
      <c r="A5" s="11" t="s">
        <v>21</v>
      </c>
      <c r="B5" s="3">
        <v>3213</v>
      </c>
      <c r="C5" s="3">
        <v>3278</v>
      </c>
      <c r="D5" s="3">
        <v>3341</v>
      </c>
      <c r="E5" s="3">
        <v>3577</v>
      </c>
      <c r="F5" s="3">
        <v>3753</v>
      </c>
      <c r="G5" s="3">
        <v>3592</v>
      </c>
      <c r="H5" s="3">
        <v>3114</v>
      </c>
      <c r="I5" s="3">
        <v>3850</v>
      </c>
    </row>
    <row r="6" spans="1:9" x14ac:dyDescent="0.2">
      <c r="A6" s="11" t="s">
        <v>22</v>
      </c>
      <c r="B6" s="3">
        <v>6679</v>
      </c>
      <c r="C6" s="3">
        <v>7191</v>
      </c>
      <c r="D6" s="3">
        <v>7222</v>
      </c>
      <c r="E6" s="3">
        <v>7934</v>
      </c>
      <c r="F6" s="3">
        <v>8949</v>
      </c>
      <c r="G6" s="3">
        <v>9534</v>
      </c>
      <c r="H6" s="3">
        <v>9911</v>
      </c>
      <c r="I6" s="3">
        <v>10954</v>
      </c>
    </row>
    <row r="7" spans="1:9" x14ac:dyDescent="0.2">
      <c r="A7" s="22" t="s">
        <v>23</v>
      </c>
      <c r="B7" s="21">
        <f t="shared" ref="B7:H7" si="2">+B5+B6</f>
        <v>9892</v>
      </c>
      <c r="C7" s="21">
        <f t="shared" si="2"/>
        <v>10469</v>
      </c>
      <c r="D7" s="21">
        <f t="shared" si="2"/>
        <v>10563</v>
      </c>
      <c r="E7" s="21">
        <f t="shared" si="2"/>
        <v>11511</v>
      </c>
      <c r="F7" s="21">
        <f t="shared" si="2"/>
        <v>12702</v>
      </c>
      <c r="G7" s="21">
        <f t="shared" si="2"/>
        <v>13126</v>
      </c>
      <c r="H7" s="21">
        <f t="shared" si="2"/>
        <v>13025</v>
      </c>
      <c r="I7" s="21">
        <f>+I5+I6</f>
        <v>14804</v>
      </c>
    </row>
    <row r="8" spans="1:9" x14ac:dyDescent="0.2">
      <c r="A8" s="2" t="s">
        <v>24</v>
      </c>
      <c r="B8" s="3">
        <v>28</v>
      </c>
      <c r="C8" s="3">
        <v>19</v>
      </c>
      <c r="D8" s="3">
        <v>59</v>
      </c>
      <c r="E8" s="52">
        <v>54</v>
      </c>
      <c r="F8" s="52">
        <v>49</v>
      </c>
      <c r="G8" s="52">
        <v>89</v>
      </c>
      <c r="H8" s="3">
        <v>262</v>
      </c>
      <c r="I8" s="3">
        <v>205</v>
      </c>
    </row>
    <row r="9" spans="1:9" x14ac:dyDescent="0.2">
      <c r="A9" s="2" t="s">
        <v>5</v>
      </c>
      <c r="B9" s="3">
        <v>-58</v>
      </c>
      <c r="C9" s="3">
        <v>-140</v>
      </c>
      <c r="D9" s="3">
        <v>-196</v>
      </c>
      <c r="E9" s="52">
        <v>66</v>
      </c>
      <c r="F9" s="52">
        <v>-78</v>
      </c>
      <c r="G9" s="52">
        <v>139</v>
      </c>
      <c r="H9" s="3">
        <v>14</v>
      </c>
      <c r="I9" s="3">
        <v>-181</v>
      </c>
    </row>
    <row r="10" spans="1:9" x14ac:dyDescent="0.2">
      <c r="A10" s="4" t="s">
        <v>25</v>
      </c>
      <c r="B10" s="5">
        <f t="shared" ref="B10:H10" si="3">+B4-B7-B8-B9</f>
        <v>4205</v>
      </c>
      <c r="C10" s="5">
        <f t="shared" si="3"/>
        <v>4623</v>
      </c>
      <c r="D10" s="5">
        <f t="shared" si="3"/>
        <v>4886</v>
      </c>
      <c r="E10" s="5">
        <f t="shared" si="3"/>
        <v>4325</v>
      </c>
      <c r="F10" s="5">
        <f t="shared" si="3"/>
        <v>4801</v>
      </c>
      <c r="G10" s="5">
        <f t="shared" si="3"/>
        <v>2887</v>
      </c>
      <c r="H10" s="5">
        <f t="shared" si="3"/>
        <v>6661</v>
      </c>
      <c r="I10" s="5">
        <f>+I4-I7-I8-I9</f>
        <v>6651</v>
      </c>
    </row>
    <row r="11" spans="1:9" x14ac:dyDescent="0.2">
      <c r="A11" s="2" t="s">
        <v>26</v>
      </c>
      <c r="B11" s="52">
        <v>932</v>
      </c>
      <c r="C11" s="52">
        <v>863</v>
      </c>
      <c r="D11" s="52">
        <v>646</v>
      </c>
      <c r="E11" s="52">
        <v>2392</v>
      </c>
      <c r="F11" s="52">
        <v>772</v>
      </c>
      <c r="G11" s="52">
        <v>348</v>
      </c>
      <c r="H11" s="52">
        <v>934</v>
      </c>
      <c r="I11" s="52">
        <v>605</v>
      </c>
    </row>
    <row r="12" spans="1:9" ht="16" thickBot="1" x14ac:dyDescent="0.25">
      <c r="A12" s="6" t="s">
        <v>29</v>
      </c>
      <c r="B12" s="7">
        <f t="shared" ref="B12:H12" si="4">+B10-B11</f>
        <v>3273</v>
      </c>
      <c r="C12" s="7">
        <f t="shared" si="4"/>
        <v>3760</v>
      </c>
      <c r="D12" s="7">
        <f t="shared" si="4"/>
        <v>4240</v>
      </c>
      <c r="E12" s="7">
        <f t="shared" si="4"/>
        <v>1933</v>
      </c>
      <c r="F12" s="7">
        <f t="shared" si="4"/>
        <v>4029</v>
      </c>
      <c r="G12" s="7">
        <f t="shared" si="4"/>
        <v>2539</v>
      </c>
      <c r="H12" s="7">
        <f t="shared" si="4"/>
        <v>5727</v>
      </c>
      <c r="I12" s="7">
        <f>+I10-I11</f>
        <v>6046</v>
      </c>
    </row>
    <row r="13" spans="1:9" ht="16" thickTop="1" x14ac:dyDescent="0.2">
      <c r="A13" s="1" t="s">
        <v>8</v>
      </c>
    </row>
    <row r="14" spans="1:9" x14ac:dyDescent="0.2">
      <c r="A14" s="2" t="s">
        <v>6</v>
      </c>
      <c r="B14">
        <v>1.9</v>
      </c>
      <c r="C14">
        <v>2.21</v>
      </c>
      <c r="D14">
        <v>2.56</v>
      </c>
      <c r="E14">
        <v>1.19</v>
      </c>
      <c r="F14">
        <v>2.5499999999999998</v>
      </c>
      <c r="G14">
        <v>1.63</v>
      </c>
      <c r="H14">
        <v>3.64</v>
      </c>
      <c r="I14">
        <v>3.83</v>
      </c>
    </row>
    <row r="15" spans="1:9" x14ac:dyDescent="0.2">
      <c r="A15" s="2" t="s">
        <v>7</v>
      </c>
      <c r="B15">
        <v>1.85</v>
      </c>
      <c r="C15">
        <v>2.16</v>
      </c>
      <c r="D15">
        <v>2.5099999999999998</v>
      </c>
      <c r="E15">
        <v>1.17</v>
      </c>
      <c r="F15">
        <v>2.4900000000000002</v>
      </c>
      <c r="G15">
        <v>1.6</v>
      </c>
      <c r="H15">
        <v>3.56</v>
      </c>
      <c r="I15">
        <v>3.75</v>
      </c>
    </row>
    <row r="16" spans="1:9" x14ac:dyDescent="0.2">
      <c r="A16" s="1" t="s">
        <v>9</v>
      </c>
    </row>
    <row r="17" spans="1:9" x14ac:dyDescent="0.2">
      <c r="A17" s="2" t="s">
        <v>6</v>
      </c>
      <c r="B17">
        <v>1723.5</v>
      </c>
      <c r="C17">
        <v>1697.9</v>
      </c>
      <c r="D17">
        <v>1657.8</v>
      </c>
      <c r="E17">
        <v>1623.8</v>
      </c>
      <c r="F17">
        <v>1579.7</v>
      </c>
      <c r="G17" s="57">
        <v>1558.8</v>
      </c>
      <c r="H17" s="8">
        <v>1573</v>
      </c>
      <c r="I17" s="8">
        <v>1578.8</v>
      </c>
    </row>
    <row r="18" spans="1:9" x14ac:dyDescent="0.2">
      <c r="A18" s="2" t="s">
        <v>7</v>
      </c>
      <c r="B18">
        <v>1768.8</v>
      </c>
      <c r="C18">
        <v>1742.5</v>
      </c>
      <c r="D18">
        <v>1692</v>
      </c>
      <c r="E18">
        <v>1659.1</v>
      </c>
      <c r="F18">
        <v>1618.4</v>
      </c>
      <c r="G18" s="57">
        <v>1591.6</v>
      </c>
      <c r="H18" s="8">
        <v>1609.4</v>
      </c>
      <c r="I18" s="8">
        <v>1610.8</v>
      </c>
    </row>
    <row r="20" spans="1:9" s="12" customFormat="1" x14ac:dyDescent="0.2">
      <c r="A20" s="12" t="s">
        <v>2</v>
      </c>
      <c r="B20" s="13">
        <f t="shared" ref="B20:H20" si="5">+ROUND(((B12/B18)-B15),2)</f>
        <v>0</v>
      </c>
      <c r="C20" s="13">
        <f t="shared" si="5"/>
        <v>0</v>
      </c>
      <c r="D20" s="13">
        <f t="shared" si="5"/>
        <v>0</v>
      </c>
      <c r="E20" s="13">
        <f t="shared" si="5"/>
        <v>0</v>
      </c>
      <c r="F20" s="13">
        <f t="shared" si="5"/>
        <v>0</v>
      </c>
      <c r="G20" s="13">
        <f t="shared" si="5"/>
        <v>0</v>
      </c>
      <c r="H20" s="13">
        <f t="shared" si="5"/>
        <v>0</v>
      </c>
      <c r="I20" s="13">
        <f>+ROUND(((I12/I18)-I15),2)</f>
        <v>0</v>
      </c>
    </row>
    <row r="22" spans="1:9" x14ac:dyDescent="0.2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2">
      <c r="A23" s="1" t="s">
        <v>30</v>
      </c>
    </row>
    <row r="24" spans="1:9" x14ac:dyDescent="0.2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9" x14ac:dyDescent="0.2">
      <c r="A25" s="11" t="s">
        <v>32</v>
      </c>
      <c r="B25" s="3">
        <v>3852</v>
      </c>
      <c r="C25" s="3">
        <v>3138</v>
      </c>
      <c r="D25" s="3">
        <v>3808</v>
      </c>
      <c r="E25" s="3">
        <v>4249</v>
      </c>
      <c r="F25" s="3">
        <v>4466</v>
      </c>
      <c r="G25" s="3">
        <v>8348</v>
      </c>
      <c r="H25" s="3">
        <v>9889</v>
      </c>
      <c r="I25" s="3">
        <v>8574</v>
      </c>
    </row>
    <row r="26" spans="1:9" x14ac:dyDescent="0.2">
      <c r="A26" s="11" t="s">
        <v>33</v>
      </c>
      <c r="B26" s="3">
        <v>2072</v>
      </c>
      <c r="C26" s="3">
        <v>2319</v>
      </c>
      <c r="D26" s="3">
        <v>2371</v>
      </c>
      <c r="E26" s="3">
        <v>996</v>
      </c>
      <c r="F26" s="3">
        <v>197</v>
      </c>
      <c r="G26" s="3">
        <v>439</v>
      </c>
      <c r="H26" s="3">
        <v>3587</v>
      </c>
      <c r="I26" s="3">
        <v>4423</v>
      </c>
    </row>
    <row r="27" spans="1:9" x14ac:dyDescent="0.2">
      <c r="A27" s="11" t="s">
        <v>34</v>
      </c>
      <c r="B27" s="3">
        <v>3358</v>
      </c>
      <c r="C27" s="3">
        <v>3241</v>
      </c>
      <c r="D27" s="3">
        <v>3677</v>
      </c>
      <c r="E27" s="3">
        <v>3498</v>
      </c>
      <c r="F27" s="3">
        <v>4272</v>
      </c>
      <c r="G27" s="3">
        <v>2749</v>
      </c>
      <c r="H27" s="3">
        <v>4463</v>
      </c>
      <c r="I27" s="3">
        <v>4667</v>
      </c>
    </row>
    <row r="28" spans="1:9" x14ac:dyDescent="0.2">
      <c r="A28" s="11" t="s">
        <v>35</v>
      </c>
      <c r="B28" s="3">
        <v>4337</v>
      </c>
      <c r="C28" s="3">
        <v>4838</v>
      </c>
      <c r="D28" s="3">
        <v>5055</v>
      </c>
      <c r="E28" s="3">
        <v>5261</v>
      </c>
      <c r="F28" s="3">
        <v>5622</v>
      </c>
      <c r="G28" s="3">
        <v>7367</v>
      </c>
      <c r="H28" s="3">
        <v>6854</v>
      </c>
      <c r="I28" s="3">
        <v>8420</v>
      </c>
    </row>
    <row r="29" spans="1:9" x14ac:dyDescent="0.2">
      <c r="A29" s="11" t="s">
        <v>36</v>
      </c>
      <c r="B29" s="3">
        <v>1968</v>
      </c>
      <c r="C29" s="3">
        <v>1489</v>
      </c>
      <c r="D29" s="3">
        <v>1150</v>
      </c>
      <c r="E29" s="3">
        <v>1130</v>
      </c>
      <c r="F29" s="3">
        <v>1968</v>
      </c>
      <c r="G29" s="3">
        <v>1653</v>
      </c>
      <c r="H29" s="3">
        <v>1498</v>
      </c>
      <c r="I29" s="3">
        <v>2129</v>
      </c>
    </row>
    <row r="30" spans="1:9" x14ac:dyDescent="0.2">
      <c r="A30" s="4" t="s">
        <v>10</v>
      </c>
      <c r="B30" s="5">
        <f t="shared" ref="B30:H30" si="6">+SUM(B25:B29)</f>
        <v>15587</v>
      </c>
      <c r="C30" s="5">
        <f t="shared" si="6"/>
        <v>15025</v>
      </c>
      <c r="D30" s="5">
        <f t="shared" si="6"/>
        <v>16061</v>
      </c>
      <c r="E30" s="5">
        <f t="shared" si="6"/>
        <v>15134</v>
      </c>
      <c r="F30" s="5">
        <f t="shared" si="6"/>
        <v>16525</v>
      </c>
      <c r="G30" s="5">
        <f t="shared" si="6"/>
        <v>20556</v>
      </c>
      <c r="H30" s="5">
        <f t="shared" si="6"/>
        <v>26291</v>
      </c>
      <c r="I30" s="5">
        <f>+SUM(I25:I29)</f>
        <v>28213</v>
      </c>
    </row>
    <row r="31" spans="1:9" x14ac:dyDescent="0.2">
      <c r="A31" s="2" t="s">
        <v>37</v>
      </c>
      <c r="B31" s="52">
        <v>3011</v>
      </c>
      <c r="C31" s="52">
        <v>3520</v>
      </c>
      <c r="D31" s="52">
        <v>3989</v>
      </c>
      <c r="E31" s="52">
        <v>4454</v>
      </c>
      <c r="F31" s="52">
        <v>4744</v>
      </c>
      <c r="G31" s="52">
        <v>4866</v>
      </c>
      <c r="H31" s="52">
        <v>4904</v>
      </c>
      <c r="I31" s="52">
        <v>4791</v>
      </c>
    </row>
    <row r="32" spans="1:9" x14ac:dyDescent="0.2">
      <c r="A32" s="2" t="s">
        <v>38</v>
      </c>
      <c r="B32" s="52" t="s">
        <v>159</v>
      </c>
      <c r="C32" s="52" t="s">
        <v>156</v>
      </c>
      <c r="D32" s="52" t="s">
        <v>156</v>
      </c>
      <c r="E32" s="52" t="s">
        <v>156</v>
      </c>
      <c r="F32" s="52" t="s">
        <v>156</v>
      </c>
      <c r="G32" s="52">
        <v>3097</v>
      </c>
      <c r="H32" s="52">
        <v>3113</v>
      </c>
      <c r="I32" s="52">
        <v>2926</v>
      </c>
    </row>
    <row r="33" spans="1:9" x14ac:dyDescent="0.2">
      <c r="A33" s="2" t="s">
        <v>39</v>
      </c>
      <c r="B33" s="52">
        <v>281</v>
      </c>
      <c r="C33" s="52">
        <v>281</v>
      </c>
      <c r="D33" s="52">
        <v>283</v>
      </c>
      <c r="E33" s="52">
        <v>285</v>
      </c>
      <c r="F33" s="52">
        <v>283</v>
      </c>
      <c r="G33" s="52">
        <v>274</v>
      </c>
      <c r="H33" s="52">
        <v>269</v>
      </c>
      <c r="I33" s="52">
        <v>286</v>
      </c>
    </row>
    <row r="34" spans="1:9" x14ac:dyDescent="0.2">
      <c r="A34" s="2" t="s">
        <v>40</v>
      </c>
      <c r="B34" s="52">
        <v>131</v>
      </c>
      <c r="C34" s="52">
        <v>131</v>
      </c>
      <c r="D34" s="52">
        <v>139</v>
      </c>
      <c r="E34" s="52">
        <v>154</v>
      </c>
      <c r="F34" s="52">
        <v>154</v>
      </c>
      <c r="G34" s="52">
        <v>223</v>
      </c>
      <c r="H34" s="52">
        <v>242</v>
      </c>
      <c r="I34" s="52">
        <v>284</v>
      </c>
    </row>
    <row r="35" spans="1:9" x14ac:dyDescent="0.2">
      <c r="A35" s="2" t="s">
        <v>41</v>
      </c>
      <c r="B35" s="52">
        <v>2587</v>
      </c>
      <c r="C35" s="52">
        <v>2439</v>
      </c>
      <c r="D35" s="52">
        <v>2787</v>
      </c>
      <c r="E35" s="52">
        <v>2509</v>
      </c>
      <c r="F35" s="52">
        <v>2011</v>
      </c>
      <c r="G35" s="52">
        <v>2326</v>
      </c>
      <c r="H35" s="52">
        <v>2921</v>
      </c>
      <c r="I35" s="52">
        <v>3821</v>
      </c>
    </row>
    <row r="36" spans="1:9" ht="16" thickBot="1" x14ac:dyDescent="0.25">
      <c r="A36" s="6" t="s">
        <v>42</v>
      </c>
      <c r="B36" s="7">
        <f t="shared" ref="B36:H36" si="7">+SUM(B30:B35)</f>
        <v>21597</v>
      </c>
      <c r="C36" s="7">
        <f t="shared" si="7"/>
        <v>21396</v>
      </c>
      <c r="D36" s="7">
        <f t="shared" si="7"/>
        <v>23259</v>
      </c>
      <c r="E36" s="7">
        <f t="shared" si="7"/>
        <v>22536</v>
      </c>
      <c r="F36" s="7">
        <f t="shared" si="7"/>
        <v>23717</v>
      </c>
      <c r="G36" s="7">
        <f t="shared" si="7"/>
        <v>31342</v>
      </c>
      <c r="H36" s="7">
        <f t="shared" si="7"/>
        <v>37740</v>
      </c>
      <c r="I36" s="7">
        <f>+SUM(I30:I35)</f>
        <v>40321</v>
      </c>
    </row>
    <row r="37" spans="1:9" ht="16" thickTop="1" x14ac:dyDescent="0.2">
      <c r="A37" s="1" t="s">
        <v>43</v>
      </c>
      <c r="B37" s="3"/>
      <c r="C37" s="3"/>
      <c r="D37" s="3"/>
      <c r="E37" s="3"/>
      <c r="F37" s="3"/>
      <c r="G37" s="3"/>
      <c r="H37" s="3"/>
      <c r="I37" s="3"/>
    </row>
    <row r="38" spans="1:9" x14ac:dyDescent="0.2">
      <c r="A38" s="2" t="s">
        <v>44</v>
      </c>
      <c r="B38" s="3"/>
      <c r="C38" s="3"/>
      <c r="D38" s="3"/>
      <c r="E38" s="3"/>
      <c r="F38" s="3"/>
      <c r="G38" s="3"/>
      <c r="H38" s="3"/>
      <c r="I38" s="3"/>
    </row>
    <row r="39" spans="1:9" x14ac:dyDescent="0.2">
      <c r="A39" s="11" t="s">
        <v>45</v>
      </c>
      <c r="B39" s="3">
        <v>107</v>
      </c>
      <c r="C39" s="3">
        <v>44</v>
      </c>
      <c r="D39" s="3">
        <v>6</v>
      </c>
      <c r="E39" s="3">
        <v>6</v>
      </c>
      <c r="F39" s="3">
        <v>6</v>
      </c>
      <c r="G39" s="3">
        <v>3</v>
      </c>
      <c r="H39" s="3">
        <v>0</v>
      </c>
      <c r="I39" s="3">
        <v>500</v>
      </c>
    </row>
    <row r="40" spans="1:9" x14ac:dyDescent="0.2">
      <c r="A40" s="11" t="s">
        <v>46</v>
      </c>
      <c r="B40" s="3">
        <v>74</v>
      </c>
      <c r="C40" s="3">
        <v>1</v>
      </c>
      <c r="D40" s="3">
        <v>325</v>
      </c>
      <c r="E40" s="3">
        <v>336</v>
      </c>
      <c r="F40" s="3">
        <v>9</v>
      </c>
      <c r="G40" s="3">
        <v>248</v>
      </c>
      <c r="H40" s="3">
        <v>2</v>
      </c>
      <c r="I40" s="3">
        <v>10</v>
      </c>
    </row>
    <row r="41" spans="1:9" x14ac:dyDescent="0.2">
      <c r="A41" s="11" t="s">
        <v>11</v>
      </c>
      <c r="B41" s="3">
        <v>2131</v>
      </c>
      <c r="C41" s="3">
        <v>2191</v>
      </c>
      <c r="D41" s="3">
        <v>2048</v>
      </c>
      <c r="E41" s="3">
        <v>2279</v>
      </c>
      <c r="F41" s="3">
        <v>2612</v>
      </c>
      <c r="G41" s="3">
        <v>2248</v>
      </c>
      <c r="H41" s="3">
        <v>2836</v>
      </c>
      <c r="I41" s="3">
        <v>3358</v>
      </c>
    </row>
    <row r="42" spans="1:9" x14ac:dyDescent="0.2">
      <c r="A42" s="11" t="s">
        <v>47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445</v>
      </c>
      <c r="H42" s="3">
        <v>467</v>
      </c>
      <c r="I42" s="3">
        <v>420</v>
      </c>
    </row>
    <row r="43" spans="1:9" x14ac:dyDescent="0.2">
      <c r="A43" s="11" t="s">
        <v>12</v>
      </c>
      <c r="B43" s="3">
        <v>3949</v>
      </c>
      <c r="C43" s="3">
        <v>3037</v>
      </c>
      <c r="D43" s="3">
        <v>3011</v>
      </c>
      <c r="E43" s="3">
        <v>3269</v>
      </c>
      <c r="F43" s="3">
        <v>5010</v>
      </c>
      <c r="G43" s="3">
        <v>5184</v>
      </c>
      <c r="H43" s="3">
        <v>6063</v>
      </c>
      <c r="I43" s="3">
        <v>6220</v>
      </c>
    </row>
    <row r="44" spans="1:9" x14ac:dyDescent="0.2">
      <c r="A44" s="11" t="s">
        <v>48</v>
      </c>
      <c r="B44" s="3">
        <v>71</v>
      </c>
      <c r="C44" s="3">
        <v>85</v>
      </c>
      <c r="D44" s="3">
        <v>84</v>
      </c>
      <c r="E44" s="3">
        <v>150</v>
      </c>
      <c r="F44" s="3">
        <v>229</v>
      </c>
      <c r="G44" s="3">
        <v>156</v>
      </c>
      <c r="H44" s="3">
        <v>306</v>
      </c>
      <c r="I44" s="3">
        <v>222</v>
      </c>
    </row>
    <row r="45" spans="1:9" x14ac:dyDescent="0.2">
      <c r="A45" s="4" t="s">
        <v>13</v>
      </c>
      <c r="B45" s="5">
        <f t="shared" ref="B45:H45" si="8">+SUM(B39:B44)</f>
        <v>6332</v>
      </c>
      <c r="C45" s="5">
        <f t="shared" si="8"/>
        <v>5358</v>
      </c>
      <c r="D45" s="5">
        <f t="shared" si="8"/>
        <v>5474</v>
      </c>
      <c r="E45" s="5">
        <f t="shared" si="8"/>
        <v>6040</v>
      </c>
      <c r="F45" s="5">
        <f t="shared" si="8"/>
        <v>7866</v>
      </c>
      <c r="G45" s="5">
        <f t="shared" si="8"/>
        <v>8284</v>
      </c>
      <c r="H45" s="5">
        <f t="shared" si="8"/>
        <v>9674</v>
      </c>
      <c r="I45" s="5">
        <f>+SUM(I39:I44)</f>
        <v>10730</v>
      </c>
    </row>
    <row r="46" spans="1:9" x14ac:dyDescent="0.2">
      <c r="A46" s="2" t="s">
        <v>49</v>
      </c>
      <c r="B46" s="52">
        <v>1079</v>
      </c>
      <c r="C46" s="52">
        <v>2010</v>
      </c>
      <c r="D46" s="52">
        <v>3471</v>
      </c>
      <c r="E46" s="52">
        <v>3468</v>
      </c>
      <c r="F46" s="52">
        <v>3464</v>
      </c>
      <c r="G46" s="52">
        <v>9406</v>
      </c>
      <c r="H46" s="52">
        <v>9413</v>
      </c>
      <c r="I46" s="52">
        <v>8920</v>
      </c>
    </row>
    <row r="47" spans="1:9" x14ac:dyDescent="0.2">
      <c r="A47" s="2" t="s">
        <v>50</v>
      </c>
      <c r="B47" s="52" t="s">
        <v>153</v>
      </c>
      <c r="C47" s="52" t="s">
        <v>153</v>
      </c>
      <c r="D47" s="52" t="s">
        <v>153</v>
      </c>
      <c r="E47" s="52" t="s">
        <v>153</v>
      </c>
      <c r="F47" s="52" t="s">
        <v>153</v>
      </c>
      <c r="G47" s="52">
        <v>2913</v>
      </c>
      <c r="H47" s="52">
        <v>2931</v>
      </c>
      <c r="I47" s="52">
        <v>2777</v>
      </c>
    </row>
    <row r="48" spans="1:9" x14ac:dyDescent="0.2">
      <c r="A48" s="2" t="s">
        <v>51</v>
      </c>
      <c r="B48" s="52">
        <v>1479</v>
      </c>
      <c r="C48" s="52">
        <v>1770</v>
      </c>
      <c r="D48" s="52">
        <v>1907</v>
      </c>
      <c r="E48" s="52">
        <v>3216</v>
      </c>
      <c r="F48" s="52">
        <v>3347</v>
      </c>
      <c r="G48" s="52">
        <v>2684</v>
      </c>
      <c r="H48" s="52">
        <v>2955</v>
      </c>
      <c r="I48" s="52">
        <v>2613</v>
      </c>
    </row>
    <row r="49" spans="1:9" x14ac:dyDescent="0.2">
      <c r="A49" s="2" t="s">
        <v>52</v>
      </c>
      <c r="B49" s="52" t="s">
        <v>153</v>
      </c>
      <c r="C49" s="52" t="s">
        <v>153</v>
      </c>
      <c r="D49" s="52" t="s">
        <v>153</v>
      </c>
      <c r="E49" s="52" t="s">
        <v>153</v>
      </c>
      <c r="F49" s="52" t="s">
        <v>153</v>
      </c>
      <c r="G49" s="52"/>
      <c r="H49" s="52"/>
      <c r="I49" s="52"/>
    </row>
    <row r="50" spans="1:9" x14ac:dyDescent="0.2">
      <c r="A50" s="11" t="s">
        <v>53</v>
      </c>
      <c r="B50" s="52" t="s">
        <v>153</v>
      </c>
      <c r="C50" s="52" t="s">
        <v>153</v>
      </c>
      <c r="D50" s="52" t="s">
        <v>153</v>
      </c>
      <c r="E50" s="52" t="s">
        <v>153</v>
      </c>
      <c r="F50" s="52" t="s">
        <v>153</v>
      </c>
      <c r="G50" s="52" t="s">
        <v>153</v>
      </c>
      <c r="H50" s="52" t="s">
        <v>157</v>
      </c>
      <c r="I50" s="52" t="s">
        <v>158</v>
      </c>
    </row>
    <row r="51" spans="1:9" x14ac:dyDescent="0.2">
      <c r="A51" s="2" t="s">
        <v>54</v>
      </c>
      <c r="B51" s="52"/>
      <c r="C51" s="52"/>
      <c r="D51" s="52"/>
      <c r="E51" s="52"/>
      <c r="F51" s="52"/>
      <c r="G51" s="52"/>
      <c r="H51" s="52"/>
      <c r="I51" s="52"/>
    </row>
    <row r="52" spans="1:9" x14ac:dyDescent="0.2">
      <c r="A52" s="11" t="s">
        <v>55</v>
      </c>
      <c r="B52" s="52"/>
      <c r="C52" s="52"/>
      <c r="D52" s="52"/>
      <c r="E52" s="52"/>
      <c r="F52" s="52"/>
      <c r="G52" s="52"/>
      <c r="H52" s="52"/>
      <c r="I52" s="52"/>
    </row>
    <row r="53" spans="1:9" x14ac:dyDescent="0.2">
      <c r="A53" s="17" t="s">
        <v>56</v>
      </c>
      <c r="B53" s="52" t="s">
        <v>153</v>
      </c>
      <c r="C53" s="52" t="s">
        <v>153</v>
      </c>
      <c r="D53" s="52" t="s">
        <v>153</v>
      </c>
      <c r="E53" s="52" t="s">
        <v>153</v>
      </c>
      <c r="F53" s="52" t="s">
        <v>153</v>
      </c>
      <c r="G53" s="52" t="s">
        <v>153</v>
      </c>
      <c r="H53" s="52"/>
      <c r="I53" s="52"/>
    </row>
    <row r="54" spans="1:9" x14ac:dyDescent="0.2">
      <c r="A54" s="17" t="s">
        <v>57</v>
      </c>
      <c r="B54" s="52">
        <v>3</v>
      </c>
      <c r="C54" s="52">
        <v>3</v>
      </c>
      <c r="D54" s="52">
        <v>3</v>
      </c>
      <c r="E54" s="52">
        <v>3</v>
      </c>
      <c r="F54" s="52">
        <v>3</v>
      </c>
      <c r="G54" s="52">
        <v>3</v>
      </c>
      <c r="H54" s="52">
        <v>3</v>
      </c>
      <c r="I54" s="52">
        <v>3</v>
      </c>
    </row>
    <row r="55" spans="1:9" x14ac:dyDescent="0.2">
      <c r="A55" s="17" t="s">
        <v>58</v>
      </c>
      <c r="B55" s="52">
        <v>6773</v>
      </c>
      <c r="C55" s="52">
        <v>7786</v>
      </c>
      <c r="D55" s="52">
        <v>8638</v>
      </c>
      <c r="E55" s="52">
        <v>6384</v>
      </c>
      <c r="F55" s="52">
        <v>7163</v>
      </c>
      <c r="G55" s="52">
        <v>8299</v>
      </c>
      <c r="H55" s="52">
        <v>9965</v>
      </c>
      <c r="I55" s="52">
        <v>11484</v>
      </c>
    </row>
    <row r="56" spans="1:9" x14ac:dyDescent="0.2">
      <c r="A56" s="17" t="s">
        <v>59</v>
      </c>
      <c r="B56" s="52">
        <v>1246</v>
      </c>
      <c r="C56" s="52">
        <v>318</v>
      </c>
      <c r="D56" s="52">
        <v>-213</v>
      </c>
      <c r="E56" s="52">
        <v>-92</v>
      </c>
      <c r="F56" s="52">
        <v>231</v>
      </c>
      <c r="G56" s="52">
        <v>-56</v>
      </c>
      <c r="H56" s="52">
        <v>-380</v>
      </c>
      <c r="I56" s="52">
        <v>318</v>
      </c>
    </row>
    <row r="57" spans="1:9" x14ac:dyDescent="0.2">
      <c r="A57" s="17" t="s">
        <v>60</v>
      </c>
      <c r="B57" s="52">
        <v>4685</v>
      </c>
      <c r="C57" s="52">
        <v>4151</v>
      </c>
      <c r="D57" s="52">
        <v>3979</v>
      </c>
      <c r="E57" s="52">
        <v>3517</v>
      </c>
      <c r="F57" s="52">
        <v>1643</v>
      </c>
      <c r="G57" s="52">
        <v>-191</v>
      </c>
      <c r="H57" s="52">
        <v>3179</v>
      </c>
      <c r="I57" s="52">
        <v>3476</v>
      </c>
    </row>
    <row r="58" spans="1:9" x14ac:dyDescent="0.2">
      <c r="A58" s="4" t="s">
        <v>61</v>
      </c>
      <c r="B58" s="5">
        <f t="shared" ref="B58:H58" si="9">+SUM(B53:B57)</f>
        <v>12707</v>
      </c>
      <c r="C58" s="5">
        <f t="shared" si="9"/>
        <v>12258</v>
      </c>
      <c r="D58" s="5">
        <f t="shared" si="9"/>
        <v>12407</v>
      </c>
      <c r="E58" s="5">
        <f t="shared" si="9"/>
        <v>9812</v>
      </c>
      <c r="F58" s="5">
        <f t="shared" si="9"/>
        <v>9040</v>
      </c>
      <c r="G58" s="5">
        <f t="shared" si="9"/>
        <v>8055</v>
      </c>
      <c r="H58" s="5">
        <f t="shared" si="9"/>
        <v>12767</v>
      </c>
      <c r="I58" s="5">
        <f>+SUM(I53:I57)</f>
        <v>15281</v>
      </c>
    </row>
    <row r="59" spans="1:9" ht="16" thickBot="1" x14ac:dyDescent="0.25">
      <c r="A59" s="6" t="s">
        <v>62</v>
      </c>
      <c r="B59" s="7">
        <f t="shared" ref="B59:H59" si="10">+SUM(B45:B50)+B58</f>
        <v>21597</v>
      </c>
      <c r="C59" s="7">
        <f t="shared" si="10"/>
        <v>21396</v>
      </c>
      <c r="D59" s="7">
        <f t="shared" si="10"/>
        <v>23259</v>
      </c>
      <c r="E59" s="7">
        <f t="shared" si="10"/>
        <v>22536</v>
      </c>
      <c r="F59" s="7">
        <f t="shared" si="10"/>
        <v>23717</v>
      </c>
      <c r="G59" s="7">
        <f t="shared" si="10"/>
        <v>31342</v>
      </c>
      <c r="H59" s="7">
        <f t="shared" si="10"/>
        <v>37740</v>
      </c>
      <c r="I59" s="7">
        <f>+SUM(I45:I50)+I58</f>
        <v>40321</v>
      </c>
    </row>
    <row r="60" spans="1:9" s="12" customFormat="1" ht="16" thickTop="1" x14ac:dyDescent="0.2">
      <c r="A60" s="12" t="s">
        <v>3</v>
      </c>
      <c r="B60" s="13">
        <f t="shared" ref="B60:H60" si="11">+B59-B36</f>
        <v>0</v>
      </c>
      <c r="C60" s="13">
        <f t="shared" si="11"/>
        <v>0</v>
      </c>
      <c r="D60" s="13">
        <f t="shared" si="11"/>
        <v>0</v>
      </c>
      <c r="E60" s="13">
        <f t="shared" si="11"/>
        <v>0</v>
      </c>
      <c r="F60" s="13">
        <f t="shared" si="11"/>
        <v>0</v>
      </c>
      <c r="G60" s="13">
        <f t="shared" si="11"/>
        <v>0</v>
      </c>
      <c r="H60" s="13">
        <f t="shared" si="11"/>
        <v>0</v>
      </c>
      <c r="I60" s="13">
        <f>+I59-I36</f>
        <v>0</v>
      </c>
    </row>
    <row r="61" spans="1:9" x14ac:dyDescent="0.2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 x14ac:dyDescent="0.2">
      <c r="A62" t="s">
        <v>15</v>
      </c>
    </row>
    <row r="63" spans="1:9" x14ac:dyDescent="0.2">
      <c r="A63" s="1" t="s">
        <v>63</v>
      </c>
    </row>
    <row r="64" spans="1:9" s="1" customFormat="1" x14ac:dyDescent="0.2">
      <c r="A64" s="10" t="s">
        <v>64</v>
      </c>
      <c r="B64" s="9">
        <f t="shared" ref="B64:G64" si="12">+B12</f>
        <v>3273</v>
      </c>
      <c r="C64" s="9">
        <f t="shared" si="12"/>
        <v>3760</v>
      </c>
      <c r="D64" s="9">
        <f t="shared" si="12"/>
        <v>4240</v>
      </c>
      <c r="E64" s="9">
        <f t="shared" si="12"/>
        <v>1933</v>
      </c>
      <c r="F64" s="9">
        <f t="shared" si="12"/>
        <v>4029</v>
      </c>
      <c r="G64" s="9">
        <f t="shared" si="12"/>
        <v>2539</v>
      </c>
      <c r="H64" s="9">
        <f>+H12</f>
        <v>5727</v>
      </c>
      <c r="I64" s="9">
        <f>+I12</f>
        <v>6046</v>
      </c>
    </row>
    <row r="65" spans="1:9" s="1" customFormat="1" x14ac:dyDescent="0.2">
      <c r="A65" s="2" t="s">
        <v>65</v>
      </c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11" t="s">
        <v>66</v>
      </c>
      <c r="B66" s="52">
        <v>606</v>
      </c>
      <c r="C66" s="52">
        <v>649</v>
      </c>
      <c r="D66" s="52">
        <v>706</v>
      </c>
      <c r="E66" s="52">
        <v>747</v>
      </c>
      <c r="F66" s="52">
        <v>705</v>
      </c>
      <c r="G66" s="52">
        <v>721</v>
      </c>
      <c r="H66" s="3">
        <v>744</v>
      </c>
      <c r="I66" s="3">
        <v>717</v>
      </c>
    </row>
    <row r="67" spans="1:9" x14ac:dyDescent="0.2">
      <c r="A67" s="11" t="s">
        <v>67</v>
      </c>
      <c r="B67" s="52">
        <v>-113</v>
      </c>
      <c r="C67" s="52">
        <v>-80</v>
      </c>
      <c r="D67" s="52">
        <v>-273</v>
      </c>
      <c r="E67" s="52">
        <v>647</v>
      </c>
      <c r="F67" s="52">
        <v>34</v>
      </c>
      <c r="G67" s="52">
        <v>-380</v>
      </c>
      <c r="H67" s="3">
        <v>-385</v>
      </c>
      <c r="I67" s="3">
        <v>-650</v>
      </c>
    </row>
    <row r="68" spans="1:9" x14ac:dyDescent="0.2">
      <c r="A68" s="11" t="s">
        <v>68</v>
      </c>
      <c r="B68" s="52">
        <v>191</v>
      </c>
      <c r="C68" s="52">
        <v>236</v>
      </c>
      <c r="D68" s="52">
        <v>215</v>
      </c>
      <c r="E68" s="52">
        <v>218</v>
      </c>
      <c r="F68" s="52">
        <v>325</v>
      </c>
      <c r="G68" s="52">
        <v>429</v>
      </c>
      <c r="H68" s="3">
        <v>611</v>
      </c>
      <c r="I68" s="3">
        <v>638</v>
      </c>
    </row>
    <row r="69" spans="1:9" x14ac:dyDescent="0.2">
      <c r="A69" s="11" t="s">
        <v>69</v>
      </c>
      <c r="B69" s="52">
        <v>43</v>
      </c>
      <c r="C69" s="52">
        <v>13</v>
      </c>
      <c r="D69" s="52">
        <v>10</v>
      </c>
      <c r="E69" s="52">
        <v>27</v>
      </c>
      <c r="F69" s="52">
        <v>15</v>
      </c>
      <c r="G69" s="52">
        <v>398</v>
      </c>
      <c r="H69" s="3">
        <v>53</v>
      </c>
      <c r="I69" s="3">
        <v>123</v>
      </c>
    </row>
    <row r="70" spans="1:9" x14ac:dyDescent="0.2">
      <c r="A70" s="11" t="s">
        <v>70</v>
      </c>
      <c r="B70" s="52">
        <v>424</v>
      </c>
      <c r="C70" s="52">
        <v>98</v>
      </c>
      <c r="D70" s="52">
        <v>-117</v>
      </c>
      <c r="E70" s="52">
        <v>-99</v>
      </c>
      <c r="F70" s="52">
        <v>233</v>
      </c>
      <c r="G70" s="52">
        <v>23</v>
      </c>
      <c r="H70" s="3">
        <v>-138</v>
      </c>
      <c r="I70" s="3">
        <v>-26</v>
      </c>
    </row>
    <row r="71" spans="1:9" x14ac:dyDescent="0.2">
      <c r="A71" s="2" t="s">
        <v>71</v>
      </c>
      <c r="B71" s="52"/>
      <c r="C71" s="52"/>
      <c r="D71" s="52"/>
      <c r="E71" s="52"/>
      <c r="F71" s="52"/>
      <c r="G71" s="52"/>
      <c r="H71" s="3"/>
      <c r="I71" s="3"/>
    </row>
    <row r="72" spans="1:9" x14ac:dyDescent="0.2">
      <c r="A72" s="11" t="s">
        <v>72</v>
      </c>
      <c r="B72" s="52">
        <v>-216</v>
      </c>
      <c r="C72" s="52">
        <v>60</v>
      </c>
      <c r="D72" s="52">
        <v>-426</v>
      </c>
      <c r="E72" s="52">
        <v>187</v>
      </c>
      <c r="F72" s="52">
        <v>-270</v>
      </c>
      <c r="G72" s="52">
        <v>1239</v>
      </c>
      <c r="H72" s="3">
        <v>-1606</v>
      </c>
      <c r="I72" s="3">
        <v>-504</v>
      </c>
    </row>
    <row r="73" spans="1:9" x14ac:dyDescent="0.2">
      <c r="A73" s="11" t="s">
        <v>73</v>
      </c>
      <c r="B73" s="52">
        <v>-621</v>
      </c>
      <c r="C73" s="52">
        <v>-590</v>
      </c>
      <c r="D73" s="52">
        <v>-231</v>
      </c>
      <c r="E73" s="52">
        <v>-255</v>
      </c>
      <c r="F73" s="52">
        <v>-490</v>
      </c>
      <c r="G73" s="52">
        <v>-1854</v>
      </c>
      <c r="H73" s="3">
        <v>507</v>
      </c>
      <c r="I73" s="3">
        <v>-1676</v>
      </c>
    </row>
    <row r="74" spans="1:9" x14ac:dyDescent="0.2">
      <c r="A74" s="11" t="s">
        <v>98</v>
      </c>
      <c r="B74" s="52">
        <v>-144</v>
      </c>
      <c r="C74" s="52">
        <v>-161</v>
      </c>
      <c r="D74" s="52">
        <v>-120</v>
      </c>
      <c r="E74" s="52">
        <v>35</v>
      </c>
      <c r="F74" s="52">
        <v>-203</v>
      </c>
      <c r="G74" s="52">
        <v>-654</v>
      </c>
      <c r="H74" s="3">
        <v>-182</v>
      </c>
      <c r="I74" s="3">
        <v>-845</v>
      </c>
    </row>
    <row r="75" spans="1:9" x14ac:dyDescent="0.2">
      <c r="A75" s="11" t="s">
        <v>97</v>
      </c>
      <c r="B75" s="52">
        <v>1237</v>
      </c>
      <c r="C75" s="52">
        <v>-889</v>
      </c>
      <c r="D75" s="52">
        <v>-158</v>
      </c>
      <c r="E75" s="52">
        <v>1515</v>
      </c>
      <c r="F75" s="52">
        <v>1525</v>
      </c>
      <c r="G75" s="52">
        <v>24</v>
      </c>
      <c r="H75" s="3">
        <v>1326</v>
      </c>
      <c r="I75" s="3">
        <v>1365</v>
      </c>
    </row>
    <row r="76" spans="1:9" x14ac:dyDescent="0.2">
      <c r="A76" s="25" t="s">
        <v>74</v>
      </c>
      <c r="B76" s="26">
        <f t="shared" ref="B76:H76" si="13">+SUM(B64:B75)</f>
        <v>4680</v>
      </c>
      <c r="C76" s="26">
        <f t="shared" si="13"/>
        <v>3096</v>
      </c>
      <c r="D76" s="26">
        <f t="shared" si="13"/>
        <v>3846</v>
      </c>
      <c r="E76" s="26">
        <f t="shared" si="13"/>
        <v>4955</v>
      </c>
      <c r="F76" s="26">
        <f t="shared" si="13"/>
        <v>5903</v>
      </c>
      <c r="G76" s="26">
        <f t="shared" si="13"/>
        <v>2485</v>
      </c>
      <c r="H76" s="26">
        <f t="shared" si="13"/>
        <v>6657</v>
      </c>
      <c r="I76" s="26">
        <f>+SUM(I64:I75)</f>
        <v>5188</v>
      </c>
    </row>
    <row r="77" spans="1:9" x14ac:dyDescent="0.2">
      <c r="A77" s="1" t="s">
        <v>75</v>
      </c>
      <c r="B77" s="3"/>
      <c r="C77" s="3"/>
      <c r="D77" s="3"/>
      <c r="E77" s="3"/>
      <c r="F77" s="3"/>
      <c r="G77" s="3"/>
      <c r="H77" s="3"/>
      <c r="I77" s="3"/>
    </row>
    <row r="78" spans="1:9" x14ac:dyDescent="0.2">
      <c r="A78" s="2" t="s">
        <v>76</v>
      </c>
      <c r="B78" s="52">
        <v>-4936</v>
      </c>
      <c r="C78" s="52">
        <v>-5367</v>
      </c>
      <c r="D78" s="52">
        <v>-5928</v>
      </c>
      <c r="E78" s="52">
        <v>-4783</v>
      </c>
      <c r="F78" s="52">
        <v>-2937</v>
      </c>
      <c r="G78" s="52">
        <v>-2426</v>
      </c>
      <c r="H78" s="52">
        <v>-9961</v>
      </c>
      <c r="I78" s="52">
        <v>-12913</v>
      </c>
    </row>
    <row r="79" spans="1:9" x14ac:dyDescent="0.2">
      <c r="A79" s="2" t="s">
        <v>77</v>
      </c>
      <c r="B79" s="52">
        <v>3655</v>
      </c>
      <c r="C79" s="52">
        <v>2924</v>
      </c>
      <c r="D79" s="52">
        <v>3623</v>
      </c>
      <c r="E79" s="52">
        <v>3613</v>
      </c>
      <c r="F79" s="52">
        <v>1715</v>
      </c>
      <c r="G79" s="52">
        <v>74</v>
      </c>
      <c r="H79" s="52">
        <v>4236</v>
      </c>
      <c r="I79" s="52">
        <v>8199</v>
      </c>
    </row>
    <row r="80" spans="1:9" x14ac:dyDescent="0.2">
      <c r="A80" s="2" t="s">
        <v>78</v>
      </c>
      <c r="B80" s="52">
        <v>2216</v>
      </c>
      <c r="C80" s="52">
        <v>2386</v>
      </c>
      <c r="D80" s="52">
        <v>2423</v>
      </c>
      <c r="E80" s="52">
        <v>2496</v>
      </c>
      <c r="F80" s="52">
        <v>2072</v>
      </c>
      <c r="G80" s="52">
        <v>2379</v>
      </c>
      <c r="H80" s="52">
        <v>2449</v>
      </c>
      <c r="I80" s="52">
        <v>3967</v>
      </c>
    </row>
    <row r="81" spans="1:9" customFormat="1" x14ac:dyDescent="0.2">
      <c r="A81" s="2" t="s">
        <v>155</v>
      </c>
      <c r="B81" s="52">
        <v>-150</v>
      </c>
      <c r="C81" s="52">
        <v>150</v>
      </c>
      <c r="D81" s="52" t="s">
        <v>156</v>
      </c>
      <c r="E81" s="52" t="s">
        <v>156</v>
      </c>
      <c r="F81" s="52" t="s">
        <v>156</v>
      </c>
      <c r="G81" s="52" t="s">
        <v>156</v>
      </c>
      <c r="H81" s="52"/>
      <c r="I81" s="52"/>
    </row>
    <row r="82" spans="1:9" customFormat="1" x14ac:dyDescent="0.2">
      <c r="A82" s="2" t="s">
        <v>14</v>
      </c>
      <c r="B82" s="52">
        <v>-963</v>
      </c>
      <c r="C82" s="52">
        <v>-1143</v>
      </c>
      <c r="D82" s="52">
        <v>-1105</v>
      </c>
      <c r="E82" s="52">
        <v>-1028</v>
      </c>
      <c r="F82" s="52">
        <v>-1119</v>
      </c>
      <c r="G82" s="52">
        <v>-1086</v>
      </c>
      <c r="H82" s="52">
        <v>-695</v>
      </c>
      <c r="I82" s="52">
        <v>-758</v>
      </c>
    </row>
    <row r="83" spans="1:9" s="2" customFormat="1" x14ac:dyDescent="0.2">
      <c r="A83" s="2" t="s">
        <v>154</v>
      </c>
      <c r="B83" s="52">
        <v>3</v>
      </c>
      <c r="C83" s="52">
        <v>10</v>
      </c>
      <c r="D83" s="52">
        <v>13</v>
      </c>
      <c r="E83" s="52">
        <v>3</v>
      </c>
      <c r="F83" s="52" t="s">
        <v>156</v>
      </c>
      <c r="G83" s="52" t="s">
        <v>156</v>
      </c>
      <c r="H83" s="52"/>
      <c r="I83" s="52"/>
    </row>
    <row r="84" spans="1:9" customFormat="1" x14ac:dyDescent="0.2">
      <c r="A84" s="2" t="s">
        <v>79</v>
      </c>
      <c r="B84" s="52" t="s">
        <v>156</v>
      </c>
      <c r="C84" s="52">
        <v>6</v>
      </c>
      <c r="D84" s="52">
        <v>-34</v>
      </c>
      <c r="E84" s="52">
        <v>-25</v>
      </c>
      <c r="F84" s="52">
        <v>5</v>
      </c>
      <c r="G84" s="52">
        <v>31</v>
      </c>
      <c r="H84" s="52">
        <v>171</v>
      </c>
      <c r="I84" s="52">
        <v>-19</v>
      </c>
    </row>
    <row r="85" spans="1:9" customFormat="1" x14ac:dyDescent="0.2">
      <c r="A85" s="27" t="s">
        <v>80</v>
      </c>
      <c r="B85" s="26">
        <f t="shared" ref="B85:H85" si="14">+SUM(B78:B84)</f>
        <v>-175</v>
      </c>
      <c r="C85" s="26">
        <f t="shared" si="14"/>
        <v>-1034</v>
      </c>
      <c r="D85" s="26">
        <f t="shared" si="14"/>
        <v>-1008</v>
      </c>
      <c r="E85" s="26">
        <f t="shared" si="14"/>
        <v>276</v>
      </c>
      <c r="F85" s="26">
        <f t="shared" si="14"/>
        <v>-264</v>
      </c>
      <c r="G85" s="26">
        <f t="shared" si="14"/>
        <v>-1028</v>
      </c>
      <c r="H85" s="26">
        <f t="shared" si="14"/>
        <v>-3800</v>
      </c>
      <c r="I85" s="26">
        <f>+SUM(I78:I84)</f>
        <v>-1524</v>
      </c>
    </row>
    <row r="86" spans="1:9" customFormat="1" x14ac:dyDescent="0.2">
      <c r="A86" s="1" t="s">
        <v>81</v>
      </c>
      <c r="B86" s="3"/>
      <c r="C86" s="3"/>
      <c r="D86" s="3"/>
      <c r="E86" s="3"/>
      <c r="F86" s="3"/>
      <c r="G86" s="3"/>
      <c r="H86" s="3"/>
      <c r="I86" s="3"/>
    </row>
    <row r="87" spans="1:9" customFormat="1" x14ac:dyDescent="0.2">
      <c r="A87" s="2" t="s">
        <v>82</v>
      </c>
      <c r="B87" s="3">
        <v>0</v>
      </c>
      <c r="C87" s="3">
        <v>981</v>
      </c>
      <c r="D87" s="3">
        <v>1482</v>
      </c>
      <c r="E87" s="3">
        <v>0</v>
      </c>
      <c r="F87" s="3">
        <v>0</v>
      </c>
      <c r="G87" s="3">
        <v>6134</v>
      </c>
      <c r="H87" s="3">
        <v>0</v>
      </c>
      <c r="I87" s="3">
        <v>0</v>
      </c>
    </row>
    <row r="88" spans="1:9" customFormat="1" x14ac:dyDescent="0.2">
      <c r="A88" s="2" t="s">
        <v>83</v>
      </c>
      <c r="B88" s="3">
        <v>-63</v>
      </c>
      <c r="C88" s="3">
        <v>-67</v>
      </c>
      <c r="D88" s="3">
        <v>327</v>
      </c>
      <c r="E88" s="3">
        <v>13</v>
      </c>
      <c r="F88" s="3">
        <v>-325</v>
      </c>
      <c r="G88" s="3">
        <v>49</v>
      </c>
      <c r="H88" s="3">
        <v>-52</v>
      </c>
      <c r="I88" s="3">
        <v>15</v>
      </c>
    </row>
    <row r="89" spans="1:9" customFormat="1" x14ac:dyDescent="0.2">
      <c r="A89" s="2" t="s">
        <v>84</v>
      </c>
      <c r="B89" s="3">
        <v>-7</v>
      </c>
      <c r="C89" s="3">
        <v>-106</v>
      </c>
      <c r="D89" s="3">
        <v>-44</v>
      </c>
      <c r="E89" s="3">
        <v>-6</v>
      </c>
      <c r="F89" s="3">
        <v>-6</v>
      </c>
      <c r="G89" s="3">
        <v>-6</v>
      </c>
      <c r="H89" s="3">
        <v>-197</v>
      </c>
      <c r="I89" s="3">
        <v>0</v>
      </c>
    </row>
    <row r="90" spans="1:9" customFormat="1" x14ac:dyDescent="0.2">
      <c r="A90" s="2" t="s">
        <v>85</v>
      </c>
      <c r="B90" s="3">
        <v>514</v>
      </c>
      <c r="C90" s="3">
        <v>507</v>
      </c>
      <c r="D90" s="3">
        <v>489</v>
      </c>
      <c r="E90" s="3">
        <v>733</v>
      </c>
      <c r="F90" s="3">
        <v>700</v>
      </c>
      <c r="G90" s="3">
        <v>885</v>
      </c>
      <c r="H90" s="3">
        <v>1172</v>
      </c>
      <c r="I90" s="3">
        <v>1151</v>
      </c>
    </row>
    <row r="91" spans="1:9" customFormat="1" x14ac:dyDescent="0.2">
      <c r="A91" s="2" t="s">
        <v>16</v>
      </c>
      <c r="B91" s="3">
        <v>-2534</v>
      </c>
      <c r="C91" s="3">
        <v>-3238</v>
      </c>
      <c r="D91" s="3">
        <v>-3223</v>
      </c>
      <c r="E91" s="3">
        <v>-4254</v>
      </c>
      <c r="F91" s="3">
        <v>-4286</v>
      </c>
      <c r="G91" s="3">
        <v>-3067</v>
      </c>
      <c r="H91" s="3">
        <v>-608</v>
      </c>
      <c r="I91" s="3">
        <v>-4014</v>
      </c>
    </row>
    <row r="92" spans="1:9" customFormat="1" x14ac:dyDescent="0.2">
      <c r="A92" s="2" t="s">
        <v>86</v>
      </c>
      <c r="B92" s="3">
        <v>-899</v>
      </c>
      <c r="C92" s="3">
        <v>-1022</v>
      </c>
      <c r="D92" s="3">
        <v>-1133</v>
      </c>
      <c r="E92" s="3">
        <v>-1243</v>
      </c>
      <c r="F92" s="3">
        <v>-1332</v>
      </c>
      <c r="G92" s="3">
        <v>-1452</v>
      </c>
      <c r="H92" s="3">
        <v>-1638</v>
      </c>
      <c r="I92" s="3">
        <v>-1837</v>
      </c>
    </row>
    <row r="93" spans="1:9" customFormat="1" x14ac:dyDescent="0.2">
      <c r="A93" s="2" t="s">
        <v>87</v>
      </c>
      <c r="B93" s="3">
        <f>(218-19)</f>
        <v>199</v>
      </c>
      <c r="C93" s="3">
        <f>(281-7)</f>
        <v>274</v>
      </c>
      <c r="D93" s="3">
        <f>(-17-29)</f>
        <v>-46</v>
      </c>
      <c r="E93" s="3">
        <f>(-23-55)</f>
        <v>-78</v>
      </c>
      <c r="F93" s="3">
        <v>-44</v>
      </c>
      <c r="G93" s="3">
        <v>-52</v>
      </c>
      <c r="H93" s="3">
        <v>-136</v>
      </c>
      <c r="I93" s="3">
        <v>-151</v>
      </c>
    </row>
    <row r="94" spans="1:9" customFormat="1" x14ac:dyDescent="0.2">
      <c r="A94" s="27" t="s">
        <v>88</v>
      </c>
      <c r="B94" s="26">
        <f t="shared" ref="B94:H94" si="15">+SUM(B87:B93)</f>
        <v>-2790</v>
      </c>
      <c r="C94" s="26">
        <f t="shared" si="15"/>
        <v>-2671</v>
      </c>
      <c r="D94" s="26">
        <f t="shared" si="15"/>
        <v>-2148</v>
      </c>
      <c r="E94" s="26">
        <f t="shared" si="15"/>
        <v>-4835</v>
      </c>
      <c r="F94" s="26">
        <f t="shared" si="15"/>
        <v>-5293</v>
      </c>
      <c r="G94" s="26">
        <f t="shared" si="15"/>
        <v>2491</v>
      </c>
      <c r="H94" s="26">
        <f t="shared" si="15"/>
        <v>-1459</v>
      </c>
      <c r="I94" s="26">
        <f>+SUM(I87:I93)</f>
        <v>-4836</v>
      </c>
    </row>
    <row r="95" spans="1:9" customFormat="1" x14ac:dyDescent="0.2">
      <c r="A95" s="2" t="s">
        <v>89</v>
      </c>
      <c r="B95" s="3">
        <v>-83</v>
      </c>
      <c r="C95" s="3">
        <v>-105</v>
      </c>
      <c r="D95" s="3">
        <v>-20</v>
      </c>
      <c r="E95" s="3">
        <v>45</v>
      </c>
      <c r="F95" s="3">
        <v>-129</v>
      </c>
      <c r="G95" s="3">
        <v>-66</v>
      </c>
      <c r="H95" s="3">
        <v>143</v>
      </c>
      <c r="I95" s="3">
        <v>-143</v>
      </c>
    </row>
    <row r="96" spans="1:9" customFormat="1" x14ac:dyDescent="0.2">
      <c r="A96" s="27" t="s">
        <v>90</v>
      </c>
      <c r="B96" s="26">
        <f t="shared" ref="B96:H96" si="16">+B76+B85+B94+B95</f>
        <v>1632</v>
      </c>
      <c r="C96" s="26">
        <f t="shared" si="16"/>
        <v>-714</v>
      </c>
      <c r="D96" s="26">
        <f t="shared" si="16"/>
        <v>670</v>
      </c>
      <c r="E96" s="26">
        <f t="shared" si="16"/>
        <v>441</v>
      </c>
      <c r="F96" s="26">
        <f t="shared" si="16"/>
        <v>217</v>
      </c>
      <c r="G96" s="26">
        <f t="shared" si="16"/>
        <v>3882</v>
      </c>
      <c r="H96" s="26">
        <f t="shared" si="16"/>
        <v>1541</v>
      </c>
      <c r="I96" s="26">
        <f>+I76+I85+I94+I95</f>
        <v>-1315</v>
      </c>
    </row>
    <row r="97" spans="1:9" x14ac:dyDescent="0.2">
      <c r="A97" t="s">
        <v>91</v>
      </c>
      <c r="B97" s="3">
        <v>2220</v>
      </c>
      <c r="C97" s="3">
        <v>3852</v>
      </c>
      <c r="D97" s="3">
        <v>3138</v>
      </c>
      <c r="E97" s="3">
        <v>3808</v>
      </c>
      <c r="F97" s="3">
        <v>4249</v>
      </c>
      <c r="G97" s="3">
        <v>4466</v>
      </c>
      <c r="H97" s="3">
        <v>8348</v>
      </c>
      <c r="I97" s="3">
        <f>+H98</f>
        <v>9889</v>
      </c>
    </row>
    <row r="98" spans="1:9" ht="16" thickBot="1" x14ac:dyDescent="0.25">
      <c r="A98" s="6" t="s">
        <v>92</v>
      </c>
      <c r="B98" s="7">
        <f t="shared" ref="B98:G98" si="17">+B96+B97</f>
        <v>3852</v>
      </c>
      <c r="C98" s="7">
        <f t="shared" si="17"/>
        <v>3138</v>
      </c>
      <c r="D98" s="7">
        <f t="shared" si="17"/>
        <v>3808</v>
      </c>
      <c r="E98" s="7">
        <f t="shared" si="17"/>
        <v>4249</v>
      </c>
      <c r="F98" s="7">
        <f t="shared" si="17"/>
        <v>4466</v>
      </c>
      <c r="G98" s="7">
        <f t="shared" si="17"/>
        <v>8348</v>
      </c>
      <c r="H98" s="7">
        <f>+H96+H97</f>
        <v>9889</v>
      </c>
      <c r="I98" s="7">
        <f>+I96+I97</f>
        <v>8574</v>
      </c>
    </row>
    <row r="99" spans="1:9" s="12" customFormat="1" ht="16" thickTop="1" x14ac:dyDescent="0.2">
      <c r="A99" s="12" t="s">
        <v>19</v>
      </c>
      <c r="B99" s="13">
        <f t="shared" ref="B99:H99" si="18">+B98-B25</f>
        <v>0</v>
      </c>
      <c r="C99" s="13">
        <f t="shared" si="18"/>
        <v>0</v>
      </c>
      <c r="D99" s="13">
        <f t="shared" si="18"/>
        <v>0</v>
      </c>
      <c r="E99" s="13">
        <f t="shared" si="18"/>
        <v>0</v>
      </c>
      <c r="F99" s="13">
        <f t="shared" si="18"/>
        <v>0</v>
      </c>
      <c r="G99" s="13">
        <f t="shared" si="18"/>
        <v>0</v>
      </c>
      <c r="H99" s="13">
        <f t="shared" si="18"/>
        <v>0</v>
      </c>
      <c r="I99" s="13">
        <f>+I98-I25</f>
        <v>0</v>
      </c>
    </row>
    <row r="100" spans="1:9" x14ac:dyDescent="0.2">
      <c r="A100" t="s">
        <v>93</v>
      </c>
      <c r="B100" s="3"/>
      <c r="C100" s="3"/>
      <c r="D100" s="3"/>
      <c r="E100" s="3"/>
      <c r="F100" s="3"/>
      <c r="G100" s="3"/>
      <c r="H100" s="3"/>
      <c r="I100" s="3"/>
    </row>
    <row r="101" spans="1:9" x14ac:dyDescent="0.2">
      <c r="A101" s="2" t="s">
        <v>17</v>
      </c>
      <c r="B101" s="3"/>
      <c r="C101" s="3"/>
      <c r="D101" s="3"/>
      <c r="E101" s="3"/>
      <c r="F101" s="3"/>
      <c r="G101" s="3"/>
      <c r="H101" s="3"/>
      <c r="I101" s="3"/>
    </row>
    <row r="102" spans="1:9" x14ac:dyDescent="0.2">
      <c r="A102" s="11" t="s">
        <v>94</v>
      </c>
      <c r="B102" s="3">
        <v>53</v>
      </c>
      <c r="C102" s="3">
        <v>70</v>
      </c>
      <c r="D102" s="3">
        <v>98</v>
      </c>
      <c r="E102" s="3">
        <v>125</v>
      </c>
      <c r="F102" s="3">
        <v>153</v>
      </c>
      <c r="G102" s="3">
        <v>140</v>
      </c>
      <c r="H102" s="3">
        <v>293</v>
      </c>
      <c r="I102" s="3">
        <v>290</v>
      </c>
    </row>
    <row r="103" spans="1:9" x14ac:dyDescent="0.2">
      <c r="A103" s="11" t="s">
        <v>18</v>
      </c>
      <c r="B103" s="3">
        <v>1262</v>
      </c>
      <c r="C103" s="3">
        <v>748</v>
      </c>
      <c r="D103" s="3">
        <v>703</v>
      </c>
      <c r="E103" s="3">
        <v>529</v>
      </c>
      <c r="F103" s="3">
        <v>757</v>
      </c>
      <c r="G103" s="3">
        <v>1028</v>
      </c>
      <c r="H103" s="3">
        <v>1177</v>
      </c>
      <c r="I103" s="3">
        <v>1231</v>
      </c>
    </row>
    <row r="104" spans="1:9" x14ac:dyDescent="0.2">
      <c r="A104" s="11" t="s">
        <v>95</v>
      </c>
      <c r="B104" s="3">
        <v>206</v>
      </c>
      <c r="C104" s="3">
        <v>252</v>
      </c>
      <c r="D104" s="3">
        <v>266</v>
      </c>
      <c r="E104" s="3">
        <v>294</v>
      </c>
      <c r="F104" s="3">
        <v>160</v>
      </c>
      <c r="G104" s="3">
        <v>121</v>
      </c>
      <c r="H104" s="3">
        <v>179</v>
      </c>
      <c r="I104" s="3">
        <v>160</v>
      </c>
    </row>
    <row r="105" spans="1:9" x14ac:dyDescent="0.2">
      <c r="A105" s="11" t="s">
        <v>96</v>
      </c>
      <c r="B105" s="3">
        <v>240</v>
      </c>
      <c r="C105" s="3">
        <v>271</v>
      </c>
      <c r="D105" s="3">
        <v>300</v>
      </c>
      <c r="E105" s="3">
        <v>320</v>
      </c>
      <c r="F105" s="3">
        <v>347</v>
      </c>
      <c r="G105" s="3">
        <v>385</v>
      </c>
      <c r="H105" s="3">
        <v>438</v>
      </c>
      <c r="I105" s="3">
        <v>480</v>
      </c>
    </row>
    <row r="107" spans="1:9" x14ac:dyDescent="0.2">
      <c r="A107" s="14" t="s">
        <v>99</v>
      </c>
      <c r="B107" s="14"/>
      <c r="C107" s="14"/>
      <c r="D107" s="14"/>
      <c r="E107" s="14"/>
      <c r="F107" s="14"/>
      <c r="G107" s="14"/>
      <c r="H107" s="14"/>
      <c r="I107" s="14"/>
    </row>
    <row r="108" spans="1:9" x14ac:dyDescent="0.2">
      <c r="A108" s="28" t="s">
        <v>109</v>
      </c>
      <c r="B108" s="3"/>
      <c r="C108" s="3"/>
      <c r="D108" s="3"/>
      <c r="E108" s="3"/>
      <c r="F108" s="3"/>
      <c r="G108" s="3"/>
      <c r="H108" s="3"/>
      <c r="I108" s="3"/>
    </row>
    <row r="109" spans="1:9" x14ac:dyDescent="0.2">
      <c r="A109" s="2" t="s">
        <v>100</v>
      </c>
      <c r="B109" s="3">
        <f t="shared" ref="B109:H109" si="19">+SUM(B110:B112)</f>
        <v>13740</v>
      </c>
      <c r="C109" s="3">
        <f t="shared" si="19"/>
        <v>14764</v>
      </c>
      <c r="D109" s="3">
        <f t="shared" si="19"/>
        <v>15216</v>
      </c>
      <c r="E109" s="3">
        <f t="shared" si="19"/>
        <v>14855</v>
      </c>
      <c r="F109" s="3">
        <f t="shared" si="19"/>
        <v>15902</v>
      </c>
      <c r="G109" s="3">
        <f t="shared" si="19"/>
        <v>14484</v>
      </c>
      <c r="H109" s="3">
        <f t="shared" si="19"/>
        <v>17179</v>
      </c>
      <c r="I109" s="3">
        <f>+SUM(I110:I112)</f>
        <v>18353</v>
      </c>
    </row>
    <row r="110" spans="1:9" x14ac:dyDescent="0.2">
      <c r="A110" s="11" t="s">
        <v>113</v>
      </c>
      <c r="B110" s="55">
        <v>8506</v>
      </c>
      <c r="C110" s="55">
        <v>9299</v>
      </c>
      <c r="D110" s="55">
        <v>9684</v>
      </c>
      <c r="E110" s="55">
        <v>9322</v>
      </c>
      <c r="F110" s="55">
        <v>10045</v>
      </c>
      <c r="G110" s="55">
        <v>9329</v>
      </c>
      <c r="H110" s="56">
        <v>11644</v>
      </c>
      <c r="I110" s="56">
        <v>12228</v>
      </c>
    </row>
    <row r="111" spans="1:9" x14ac:dyDescent="0.2">
      <c r="A111" s="11" t="s">
        <v>114</v>
      </c>
      <c r="B111" s="55">
        <v>4410</v>
      </c>
      <c r="C111" s="55">
        <v>4746</v>
      </c>
      <c r="D111" s="55">
        <v>4886</v>
      </c>
      <c r="E111" s="55">
        <v>4938</v>
      </c>
      <c r="F111" s="55">
        <v>5260</v>
      </c>
      <c r="G111" s="55">
        <v>4639</v>
      </c>
      <c r="H111" s="56">
        <v>5028</v>
      </c>
      <c r="I111" s="56">
        <v>5492</v>
      </c>
    </row>
    <row r="112" spans="1:9" x14ac:dyDescent="0.2">
      <c r="A112" s="11" t="s">
        <v>115</v>
      </c>
      <c r="B112" s="55">
        <v>824</v>
      </c>
      <c r="C112" s="55">
        <v>719</v>
      </c>
      <c r="D112" s="55">
        <v>646</v>
      </c>
      <c r="E112" s="55">
        <v>595</v>
      </c>
      <c r="F112" s="55">
        <v>597</v>
      </c>
      <c r="G112" s="55">
        <v>516</v>
      </c>
      <c r="H112" s="55">
        <v>507</v>
      </c>
      <c r="I112" s="55">
        <v>633</v>
      </c>
    </row>
    <row r="113" spans="1:9" x14ac:dyDescent="0.2">
      <c r="A113" s="2" t="s">
        <v>101</v>
      </c>
      <c r="B113" s="3">
        <f t="shared" ref="B113" si="20">+SUM(B114:B116)</f>
        <v>7126</v>
      </c>
      <c r="C113" s="3">
        <f t="shared" ref="C113" si="21">+SUM(C114:C116)</f>
        <v>7315</v>
      </c>
      <c r="D113" s="3">
        <f t="shared" ref="D113" si="22">+SUM(D114:D116)</f>
        <v>7970</v>
      </c>
      <c r="E113" s="3">
        <f t="shared" ref="E113" si="23">+SUM(E114:E116)</f>
        <v>9242</v>
      </c>
      <c r="F113" s="3">
        <f t="shared" ref="F113" si="24">+SUM(F114:F116)</f>
        <v>9812</v>
      </c>
      <c r="G113" s="3">
        <f t="shared" ref="G113" si="25">+SUM(G114:G116)</f>
        <v>9347</v>
      </c>
      <c r="H113" s="3">
        <f t="shared" ref="H113" si="26">+SUM(H114:H116)</f>
        <v>11456</v>
      </c>
      <c r="I113" s="3">
        <f>+SUM(I114:I116)</f>
        <v>12479</v>
      </c>
    </row>
    <row r="114" spans="1:9" x14ac:dyDescent="0.2">
      <c r="A114" s="11" t="s">
        <v>113</v>
      </c>
      <c r="B114">
        <f>3876+827</f>
        <v>4703</v>
      </c>
      <c r="C114">
        <f>882+3985</f>
        <v>4867</v>
      </c>
      <c r="D114">
        <v>5192</v>
      </c>
      <c r="E114">
        <v>5875</v>
      </c>
      <c r="F114">
        <v>6293</v>
      </c>
      <c r="G114">
        <v>5892</v>
      </c>
      <c r="H114" s="8">
        <v>6970</v>
      </c>
      <c r="I114" s="8">
        <v>7388</v>
      </c>
    </row>
    <row r="115" spans="1:9" x14ac:dyDescent="0.2">
      <c r="A115" s="11" t="s">
        <v>114</v>
      </c>
      <c r="B115">
        <f>1552+499</f>
        <v>2051</v>
      </c>
      <c r="C115">
        <f>1628+463</f>
        <v>2091</v>
      </c>
      <c r="D115">
        <v>2395</v>
      </c>
      <c r="E115">
        <v>2940</v>
      </c>
      <c r="F115">
        <v>3087</v>
      </c>
      <c r="G115">
        <v>3053</v>
      </c>
      <c r="H115" s="8">
        <v>3996</v>
      </c>
      <c r="I115" s="8">
        <v>4527</v>
      </c>
    </row>
    <row r="116" spans="1:9" x14ac:dyDescent="0.2">
      <c r="A116" s="11" t="s">
        <v>115</v>
      </c>
      <c r="B116">
        <f>277+95</f>
        <v>372</v>
      </c>
      <c r="C116">
        <f>271+86</f>
        <v>357</v>
      </c>
      <c r="D116">
        <v>383</v>
      </c>
      <c r="E116">
        <v>427</v>
      </c>
      <c r="F116">
        <v>432</v>
      </c>
      <c r="G116">
        <v>402</v>
      </c>
      <c r="H116">
        <v>490</v>
      </c>
      <c r="I116">
        <v>564</v>
      </c>
    </row>
    <row r="117" spans="1:9" x14ac:dyDescent="0.2">
      <c r="A117" s="2" t="s">
        <v>102</v>
      </c>
      <c r="B117" s="3">
        <f t="shared" ref="B117" si="27">+SUM(B118:B120)</f>
        <v>3067</v>
      </c>
      <c r="C117" s="3">
        <f t="shared" ref="C117" si="28">+SUM(C118:C120)</f>
        <v>3785</v>
      </c>
      <c r="D117" s="3">
        <f t="shared" ref="D117" si="29">+SUM(D118:D120)</f>
        <v>4237</v>
      </c>
      <c r="E117" s="3">
        <f t="shared" ref="E117" si="30">+SUM(E118:E120)</f>
        <v>5134</v>
      </c>
      <c r="F117" s="3">
        <f t="shared" ref="F117" si="31">+SUM(F118:F120)</f>
        <v>6208</v>
      </c>
      <c r="G117" s="3">
        <f t="shared" ref="G117" si="32">+SUM(G118:G120)</f>
        <v>6679</v>
      </c>
      <c r="H117" s="3">
        <f t="shared" ref="H117" si="33">+SUM(H118:H120)</f>
        <v>8290</v>
      </c>
      <c r="I117" s="3">
        <f>+SUM(I118:I120)</f>
        <v>7547</v>
      </c>
    </row>
    <row r="118" spans="1:9" x14ac:dyDescent="0.2">
      <c r="A118" s="11" t="s">
        <v>113</v>
      </c>
      <c r="B118">
        <v>2016</v>
      </c>
      <c r="C118">
        <v>2599</v>
      </c>
      <c r="D118">
        <v>2920</v>
      </c>
      <c r="E118">
        <v>3496</v>
      </c>
      <c r="F118">
        <v>4262</v>
      </c>
      <c r="G118">
        <v>4635</v>
      </c>
      <c r="H118" s="8">
        <v>5748</v>
      </c>
      <c r="I118" s="8">
        <v>5416</v>
      </c>
    </row>
    <row r="119" spans="1:9" x14ac:dyDescent="0.2">
      <c r="A119" s="11" t="s">
        <v>114</v>
      </c>
      <c r="B119">
        <v>925</v>
      </c>
      <c r="C119">
        <v>1055</v>
      </c>
      <c r="D119">
        <v>1188</v>
      </c>
      <c r="E119">
        <v>1508</v>
      </c>
      <c r="F119">
        <v>1808</v>
      </c>
      <c r="G119">
        <v>1896</v>
      </c>
      <c r="H119" s="8">
        <v>2347</v>
      </c>
      <c r="I119" s="8">
        <v>1938</v>
      </c>
    </row>
    <row r="120" spans="1:9" x14ac:dyDescent="0.2">
      <c r="A120" s="11" t="s">
        <v>115</v>
      </c>
      <c r="B120">
        <v>126</v>
      </c>
      <c r="C120">
        <v>131</v>
      </c>
      <c r="D120">
        <v>129</v>
      </c>
      <c r="E120">
        <v>130</v>
      </c>
      <c r="F120">
        <v>138</v>
      </c>
      <c r="G120">
        <v>148</v>
      </c>
      <c r="H120">
        <v>195</v>
      </c>
      <c r="I120">
        <v>193</v>
      </c>
    </row>
    <row r="121" spans="1:9" x14ac:dyDescent="0.2">
      <c r="A121" s="2" t="s">
        <v>106</v>
      </c>
      <c r="B121" s="3">
        <f t="shared" ref="B121" si="34">+SUM(B122:B124)</f>
        <v>4653</v>
      </c>
      <c r="C121" s="3">
        <f t="shared" ref="C121" si="35">+SUM(C122:C124)</f>
        <v>4570</v>
      </c>
      <c r="D121" s="3">
        <f t="shared" ref="D121" si="36">+SUM(D122:D124)</f>
        <v>4737</v>
      </c>
      <c r="E121" s="3">
        <f t="shared" ref="E121" si="37">+SUM(E122:E124)</f>
        <v>5166</v>
      </c>
      <c r="F121" s="3">
        <f t="shared" ref="F121" si="38">+SUM(F122:F124)</f>
        <v>5254</v>
      </c>
      <c r="G121" s="3">
        <f t="shared" ref="G121" si="39">+SUM(G122:G124)</f>
        <v>5028</v>
      </c>
      <c r="H121" s="3">
        <f t="shared" ref="H121" si="40">+SUM(H122:H124)</f>
        <v>5343</v>
      </c>
      <c r="I121" s="3">
        <f>+SUM(I122:I124)</f>
        <v>5955</v>
      </c>
    </row>
    <row r="122" spans="1:9" x14ac:dyDescent="0.2">
      <c r="A122" s="11" t="s">
        <v>113</v>
      </c>
      <c r="B122">
        <f>2641+452</f>
        <v>3093</v>
      </c>
      <c r="C122">
        <f>2536+570</f>
        <v>3106</v>
      </c>
      <c r="D122">
        <v>3285</v>
      </c>
      <c r="E122">
        <v>3575</v>
      </c>
      <c r="F122">
        <v>3622</v>
      </c>
      <c r="G122">
        <v>3449</v>
      </c>
      <c r="H122" s="8">
        <v>3659</v>
      </c>
      <c r="I122" s="8">
        <v>4111</v>
      </c>
    </row>
    <row r="123" spans="1:9" x14ac:dyDescent="0.2">
      <c r="A123" s="11" t="s">
        <v>114</v>
      </c>
      <c r="B123">
        <f>1021+230</f>
        <v>1251</v>
      </c>
      <c r="C123">
        <f>228+947</f>
        <v>1175</v>
      </c>
      <c r="D123">
        <v>1185</v>
      </c>
      <c r="E123">
        <v>1347</v>
      </c>
      <c r="F123">
        <v>1395</v>
      </c>
      <c r="G123">
        <v>1365</v>
      </c>
      <c r="H123" s="8">
        <v>1494</v>
      </c>
      <c r="I123" s="8">
        <v>1610</v>
      </c>
    </row>
    <row r="124" spans="1:9" x14ac:dyDescent="0.2">
      <c r="A124" s="11" t="s">
        <v>115</v>
      </c>
      <c r="B124">
        <f>236+73</f>
        <v>309</v>
      </c>
      <c r="C124">
        <f>71+218</f>
        <v>289</v>
      </c>
      <c r="D124">
        <v>267</v>
      </c>
      <c r="E124">
        <v>244</v>
      </c>
      <c r="F124">
        <v>237</v>
      </c>
      <c r="G124">
        <v>214</v>
      </c>
      <c r="H124">
        <v>190</v>
      </c>
      <c r="I124">
        <v>234</v>
      </c>
    </row>
    <row r="125" spans="1:9" x14ac:dyDescent="0.2">
      <c r="A125" s="2" t="s">
        <v>107</v>
      </c>
      <c r="B125" s="9">
        <v>115</v>
      </c>
      <c r="C125" s="9">
        <v>73</v>
      </c>
      <c r="D125" s="9">
        <v>73</v>
      </c>
      <c r="E125" s="9">
        <v>88</v>
      </c>
      <c r="F125" s="9">
        <v>42</v>
      </c>
      <c r="G125" s="9">
        <v>30</v>
      </c>
      <c r="H125" s="9">
        <v>25</v>
      </c>
      <c r="I125" s="9">
        <v>102</v>
      </c>
    </row>
    <row r="126" spans="1:9" x14ac:dyDescent="0.2">
      <c r="A126" s="4" t="s">
        <v>103</v>
      </c>
      <c r="B126" s="5">
        <f t="shared" ref="B126:I126" si="41">+B109+B113+B117+B121+B125</f>
        <v>28701</v>
      </c>
      <c r="C126" s="5">
        <f t="shared" si="41"/>
        <v>30507</v>
      </c>
      <c r="D126" s="5">
        <f t="shared" si="41"/>
        <v>32233</v>
      </c>
      <c r="E126" s="5">
        <f t="shared" si="41"/>
        <v>34485</v>
      </c>
      <c r="F126" s="5">
        <f t="shared" si="41"/>
        <v>37218</v>
      </c>
      <c r="G126" s="5">
        <f t="shared" si="41"/>
        <v>35568</v>
      </c>
      <c r="H126" s="5">
        <f t="shared" si="41"/>
        <v>42293</v>
      </c>
      <c r="I126" s="5">
        <f t="shared" si="41"/>
        <v>44436</v>
      </c>
    </row>
    <row r="127" spans="1:9" x14ac:dyDescent="0.2">
      <c r="A127" s="2" t="s">
        <v>104</v>
      </c>
      <c r="B127" s="3">
        <v>1982</v>
      </c>
      <c r="C127" s="3">
        <v>1955</v>
      </c>
      <c r="D127" s="3">
        <v>2042</v>
      </c>
      <c r="E127" s="3">
        <v>1886</v>
      </c>
      <c r="F127" s="3">
        <v>1906</v>
      </c>
      <c r="G127" s="3">
        <v>1846</v>
      </c>
      <c r="H127" s="3">
        <f>+SUM(H128:H131)</f>
        <v>2205</v>
      </c>
      <c r="I127" s="3">
        <f>+SUM(I128:I131)</f>
        <v>2346</v>
      </c>
    </row>
    <row r="128" spans="1:9" x14ac:dyDescent="0.2">
      <c r="A128" s="11" t="s">
        <v>113</v>
      </c>
      <c r="B128" s="54">
        <v>18318</v>
      </c>
      <c r="C128" s="54">
        <v>19871</v>
      </c>
      <c r="D128" s="54">
        <v>21081</v>
      </c>
      <c r="E128" s="54">
        <v>22268</v>
      </c>
      <c r="F128">
        <v>1658</v>
      </c>
      <c r="G128">
        <v>1642</v>
      </c>
      <c r="H128" s="3">
        <v>1986</v>
      </c>
      <c r="I128" s="3">
        <v>2094</v>
      </c>
    </row>
    <row r="129" spans="1:9" x14ac:dyDescent="0.2">
      <c r="A129" s="11" t="s">
        <v>114</v>
      </c>
      <c r="B129" s="54">
        <v>8637</v>
      </c>
      <c r="C129" s="54">
        <v>9067</v>
      </c>
      <c r="D129" s="54">
        <v>9654</v>
      </c>
      <c r="E129" s="54">
        <v>10733</v>
      </c>
      <c r="F129" s="3">
        <v>118</v>
      </c>
      <c r="G129" s="3">
        <v>89</v>
      </c>
      <c r="H129" s="3">
        <v>104</v>
      </c>
      <c r="I129" s="3">
        <v>103</v>
      </c>
    </row>
    <row r="130" spans="1:9" x14ac:dyDescent="0.2">
      <c r="A130" s="11" t="s">
        <v>115</v>
      </c>
      <c r="B130" s="54">
        <v>1631</v>
      </c>
      <c r="C130" s="54">
        <v>1496</v>
      </c>
      <c r="D130" s="54">
        <v>1425</v>
      </c>
      <c r="E130" s="54">
        <v>1396</v>
      </c>
      <c r="F130" s="3">
        <v>24</v>
      </c>
      <c r="G130" s="3">
        <v>25</v>
      </c>
      <c r="H130" s="3">
        <v>29</v>
      </c>
      <c r="I130" s="3">
        <v>26</v>
      </c>
    </row>
    <row r="131" spans="1:9" x14ac:dyDescent="0.2">
      <c r="A131" s="11" t="s">
        <v>121</v>
      </c>
      <c r="B131" s="54">
        <v>115</v>
      </c>
      <c r="C131" s="54">
        <v>73</v>
      </c>
      <c r="D131" s="54">
        <v>73</v>
      </c>
      <c r="E131" s="54">
        <v>88</v>
      </c>
      <c r="F131" s="3">
        <v>106</v>
      </c>
      <c r="G131" s="3">
        <v>90</v>
      </c>
      <c r="H131" s="3">
        <v>86</v>
      </c>
      <c r="I131" s="3">
        <v>123</v>
      </c>
    </row>
    <row r="132" spans="1:9" x14ac:dyDescent="0.2">
      <c r="A132" s="2" t="s">
        <v>108</v>
      </c>
      <c r="B132" s="3">
        <v>-82</v>
      </c>
      <c r="C132" s="3">
        <v>-86</v>
      </c>
      <c r="D132" s="3">
        <v>75</v>
      </c>
      <c r="E132" s="3">
        <v>26</v>
      </c>
      <c r="F132" s="3">
        <v>-7</v>
      </c>
      <c r="G132" s="3">
        <v>-11</v>
      </c>
      <c r="H132" s="3">
        <v>40</v>
      </c>
      <c r="I132" s="3">
        <v>-72</v>
      </c>
    </row>
    <row r="133" spans="1:9" ht="16" thickBot="1" x14ac:dyDescent="0.25">
      <c r="A133" s="6" t="s">
        <v>105</v>
      </c>
      <c r="B133" s="7">
        <f t="shared" ref="B133:H133" si="42">+B126+B127+B132</f>
        <v>30601</v>
      </c>
      <c r="C133" s="7">
        <f t="shared" si="42"/>
        <v>32376</v>
      </c>
      <c r="D133" s="7">
        <f t="shared" si="42"/>
        <v>34350</v>
      </c>
      <c r="E133" s="7">
        <f t="shared" si="42"/>
        <v>36397</v>
      </c>
      <c r="F133" s="7">
        <f t="shared" si="42"/>
        <v>39117</v>
      </c>
      <c r="G133" s="7">
        <f t="shared" si="42"/>
        <v>37403</v>
      </c>
      <c r="H133" s="7">
        <f t="shared" si="42"/>
        <v>44538</v>
      </c>
      <c r="I133" s="7">
        <f>+I126+I127+I132</f>
        <v>46710</v>
      </c>
    </row>
    <row r="134" spans="1:9" s="12" customFormat="1" ht="16" thickTop="1" x14ac:dyDescent="0.2">
      <c r="A134" s="12" t="s">
        <v>111</v>
      </c>
      <c r="B134" s="13">
        <f>+I133-I2</f>
        <v>0</v>
      </c>
      <c r="C134" s="13">
        <f t="shared" ref="C134:G134" si="43">+C133-C2</f>
        <v>0</v>
      </c>
      <c r="D134" s="13">
        <f t="shared" si="43"/>
        <v>0</v>
      </c>
      <c r="E134" s="13">
        <f t="shared" si="43"/>
        <v>0</v>
      </c>
      <c r="F134" s="13">
        <f t="shared" si="43"/>
        <v>0</v>
      </c>
      <c r="G134" s="13">
        <f t="shared" si="43"/>
        <v>0</v>
      </c>
      <c r="H134" s="13">
        <f>+H133-H2</f>
        <v>0</v>
      </c>
    </row>
    <row r="135" spans="1:9" x14ac:dyDescent="0.2">
      <c r="A135" s="1" t="s">
        <v>110</v>
      </c>
    </row>
    <row r="136" spans="1:9" x14ac:dyDescent="0.2">
      <c r="A136" s="2" t="s">
        <v>100</v>
      </c>
      <c r="B136" s="52">
        <v>3645</v>
      </c>
      <c r="C136" s="52">
        <v>3763</v>
      </c>
      <c r="D136" s="52">
        <v>3875</v>
      </c>
      <c r="E136" s="52">
        <v>3600</v>
      </c>
      <c r="F136" s="52">
        <v>3925</v>
      </c>
      <c r="G136" s="52">
        <v>2899</v>
      </c>
      <c r="H136" s="52">
        <v>5089</v>
      </c>
      <c r="I136" s="52">
        <v>5114</v>
      </c>
    </row>
    <row r="137" spans="1:9" x14ac:dyDescent="0.2">
      <c r="A137" s="2" t="s">
        <v>101</v>
      </c>
      <c r="B137" s="52">
        <v>1524</v>
      </c>
      <c r="C137" s="52">
        <v>1787</v>
      </c>
      <c r="D137" s="52">
        <v>1507</v>
      </c>
      <c r="E137" s="52">
        <v>1587</v>
      </c>
      <c r="F137" s="52">
        <v>1995</v>
      </c>
      <c r="G137" s="52">
        <v>1541</v>
      </c>
      <c r="H137" s="52">
        <v>2435</v>
      </c>
      <c r="I137" s="52">
        <v>3293</v>
      </c>
    </row>
    <row r="138" spans="1:9" x14ac:dyDescent="0.2">
      <c r="A138" s="2" t="s">
        <v>102</v>
      </c>
      <c r="B138" s="52">
        <v>993</v>
      </c>
      <c r="C138" s="52">
        <v>1372</v>
      </c>
      <c r="D138" s="52">
        <v>1507</v>
      </c>
      <c r="E138" s="52">
        <v>1807</v>
      </c>
      <c r="F138" s="52">
        <v>2376</v>
      </c>
      <c r="G138" s="52">
        <v>2490</v>
      </c>
      <c r="H138" s="52">
        <v>3243</v>
      </c>
      <c r="I138" s="52">
        <v>2365</v>
      </c>
    </row>
    <row r="139" spans="1:9" x14ac:dyDescent="0.2">
      <c r="A139" s="2" t="s">
        <v>106</v>
      </c>
      <c r="B139" s="52">
        <v>918</v>
      </c>
      <c r="C139" s="52">
        <v>1002</v>
      </c>
      <c r="D139" s="52">
        <v>980</v>
      </c>
      <c r="E139" s="52">
        <v>1189</v>
      </c>
      <c r="F139" s="52">
        <v>1323</v>
      </c>
      <c r="G139" s="52">
        <v>1184</v>
      </c>
      <c r="H139" s="52">
        <v>1530</v>
      </c>
      <c r="I139" s="52">
        <v>1896</v>
      </c>
    </row>
    <row r="140" spans="1:9" x14ac:dyDescent="0.2">
      <c r="A140" s="2" t="s">
        <v>107</v>
      </c>
      <c r="B140" s="52">
        <v>-2263</v>
      </c>
      <c r="C140" s="52">
        <v>-2596</v>
      </c>
      <c r="D140" s="52">
        <v>-2677</v>
      </c>
      <c r="E140" s="52">
        <v>-2658</v>
      </c>
      <c r="F140" s="52">
        <v>-3262</v>
      </c>
      <c r="G140" s="52">
        <v>-3468</v>
      </c>
      <c r="H140" s="52">
        <v>-3656</v>
      </c>
      <c r="I140" s="52">
        <v>-4262</v>
      </c>
    </row>
    <row r="141" spans="1:9" x14ac:dyDescent="0.2">
      <c r="A141" s="4" t="s">
        <v>103</v>
      </c>
      <c r="B141" s="5">
        <f t="shared" ref="B141:I141" si="44">+SUM(B136:B140)</f>
        <v>4817</v>
      </c>
      <c r="C141" s="5">
        <f t="shared" si="44"/>
        <v>5328</v>
      </c>
      <c r="D141" s="5">
        <f t="shared" si="44"/>
        <v>5192</v>
      </c>
      <c r="E141" s="5">
        <f t="shared" si="44"/>
        <v>5525</v>
      </c>
      <c r="F141" s="5">
        <f t="shared" si="44"/>
        <v>6357</v>
      </c>
      <c r="G141" s="5">
        <f t="shared" si="44"/>
        <v>4646</v>
      </c>
      <c r="H141" s="5">
        <f t="shared" si="44"/>
        <v>8641</v>
      </c>
      <c r="I141" s="5">
        <f t="shared" si="44"/>
        <v>8406</v>
      </c>
    </row>
    <row r="142" spans="1:9" x14ac:dyDescent="0.2">
      <c r="A142" s="2" t="s">
        <v>104</v>
      </c>
      <c r="B142" s="3">
        <v>517</v>
      </c>
      <c r="C142" s="3">
        <v>487</v>
      </c>
      <c r="D142" s="3">
        <v>477</v>
      </c>
      <c r="E142" s="3">
        <v>310</v>
      </c>
      <c r="F142" s="3">
        <v>303</v>
      </c>
      <c r="G142" s="3">
        <v>297</v>
      </c>
      <c r="H142" s="3">
        <v>543</v>
      </c>
      <c r="I142" s="3">
        <v>669</v>
      </c>
    </row>
    <row r="143" spans="1:9" x14ac:dyDescent="0.2">
      <c r="A143" s="2" t="s">
        <v>108</v>
      </c>
      <c r="B143" s="3">
        <v>-1101</v>
      </c>
      <c r="C143" s="3">
        <v>-1173</v>
      </c>
      <c r="D143" s="3">
        <v>-724</v>
      </c>
      <c r="E143" s="3">
        <v>-1456</v>
      </c>
      <c r="F143" s="3">
        <v>-1810</v>
      </c>
      <c r="G143" s="3">
        <v>-1967</v>
      </c>
      <c r="H143" s="3">
        <v>-2261</v>
      </c>
      <c r="I143" s="3">
        <v>-2219</v>
      </c>
    </row>
    <row r="144" spans="1:9" ht="16" thickBot="1" x14ac:dyDescent="0.25">
      <c r="A144" s="6" t="s">
        <v>112</v>
      </c>
      <c r="B144" s="7">
        <f t="shared" ref="B144" si="45">+SUM(B141:B143)</f>
        <v>4233</v>
      </c>
      <c r="C144" s="7">
        <f t="shared" ref="C144" si="46">+SUM(C141:C143)</f>
        <v>4642</v>
      </c>
      <c r="D144" s="7">
        <f t="shared" ref="D144" si="47">+SUM(D141:D143)</f>
        <v>4945</v>
      </c>
      <c r="E144" s="7">
        <f t="shared" ref="E144" si="48">+SUM(E141:E143)</f>
        <v>4379</v>
      </c>
      <c r="F144" s="7">
        <f t="shared" ref="F144" si="49">+SUM(F141:F143)</f>
        <v>4850</v>
      </c>
      <c r="G144" s="7">
        <f t="shared" ref="G144" si="50">+SUM(G141:G143)</f>
        <v>2976</v>
      </c>
      <c r="H144" s="7">
        <f t="shared" ref="H144" si="51">+SUM(H141:H143)</f>
        <v>6923</v>
      </c>
      <c r="I144" s="7">
        <f>+SUM(I141:I143)</f>
        <v>6856</v>
      </c>
    </row>
    <row r="145" spans="1:9" s="12" customFormat="1" ht="16" thickTop="1" x14ac:dyDescent="0.2">
      <c r="A145" s="12" t="s">
        <v>111</v>
      </c>
      <c r="B145" s="13">
        <f t="shared" ref="B145:H145" si="52">+B144-B10-B8</f>
        <v>0</v>
      </c>
      <c r="C145" s="13">
        <f t="shared" si="52"/>
        <v>0</v>
      </c>
      <c r="D145" s="13">
        <f t="shared" si="52"/>
        <v>0</v>
      </c>
      <c r="E145" s="13">
        <f t="shared" si="52"/>
        <v>0</v>
      </c>
      <c r="F145" s="13">
        <f t="shared" si="52"/>
        <v>0</v>
      </c>
      <c r="G145" s="13">
        <f t="shared" si="52"/>
        <v>0</v>
      </c>
      <c r="H145" s="13">
        <f t="shared" si="52"/>
        <v>0</v>
      </c>
      <c r="I145" s="13">
        <f>+I144-I10-I8</f>
        <v>0</v>
      </c>
    </row>
    <row r="146" spans="1:9" x14ac:dyDescent="0.2">
      <c r="A146" s="1" t="s">
        <v>117</v>
      </c>
    </row>
    <row r="147" spans="1:9" x14ac:dyDescent="0.2">
      <c r="A147" s="2" t="s">
        <v>100</v>
      </c>
      <c r="B147" s="3">
        <v>632</v>
      </c>
      <c r="C147" s="3">
        <v>742</v>
      </c>
      <c r="D147" s="3">
        <v>819</v>
      </c>
      <c r="E147" s="3">
        <v>848</v>
      </c>
      <c r="F147" s="3">
        <v>814</v>
      </c>
      <c r="G147" s="3">
        <v>645</v>
      </c>
      <c r="H147" s="3">
        <v>617</v>
      </c>
      <c r="I147" s="3">
        <v>639</v>
      </c>
    </row>
    <row r="148" spans="1:9" x14ac:dyDescent="0.2">
      <c r="A148" s="2" t="s">
        <v>101</v>
      </c>
      <c r="B148" s="3">
        <f>451+47</f>
        <v>498</v>
      </c>
      <c r="C148" s="3">
        <f>589+50</f>
        <v>639</v>
      </c>
      <c r="D148" s="3">
        <f>658+48</f>
        <v>706</v>
      </c>
      <c r="E148" s="3">
        <v>849</v>
      </c>
      <c r="F148" s="3">
        <v>929</v>
      </c>
      <c r="G148" s="3">
        <v>885</v>
      </c>
      <c r="H148" s="3">
        <v>982</v>
      </c>
      <c r="I148" s="3">
        <v>920</v>
      </c>
    </row>
    <row r="149" spans="1:9" x14ac:dyDescent="0.2">
      <c r="A149" s="2" t="s">
        <v>102</v>
      </c>
      <c r="B149" s="3">
        <v>254</v>
      </c>
      <c r="C149" s="3">
        <v>234</v>
      </c>
      <c r="D149" s="3">
        <v>225</v>
      </c>
      <c r="E149" s="3">
        <v>256</v>
      </c>
      <c r="F149" s="3">
        <v>237</v>
      </c>
      <c r="G149" s="3">
        <v>214</v>
      </c>
      <c r="H149" s="3">
        <v>288</v>
      </c>
      <c r="I149" s="3">
        <v>303</v>
      </c>
    </row>
    <row r="150" spans="1:9" x14ac:dyDescent="0.2">
      <c r="A150" s="2" t="s">
        <v>118</v>
      </c>
      <c r="B150" s="3">
        <f>205+103</f>
        <v>308</v>
      </c>
      <c r="C150" s="3">
        <f>223+109</f>
        <v>332</v>
      </c>
      <c r="D150" s="3">
        <f>223+120</f>
        <v>343</v>
      </c>
      <c r="E150" s="3">
        <v>339</v>
      </c>
      <c r="F150" s="3">
        <v>326</v>
      </c>
      <c r="G150" s="3">
        <v>296</v>
      </c>
      <c r="H150" s="3">
        <v>304</v>
      </c>
      <c r="I150" s="3">
        <v>274</v>
      </c>
    </row>
    <row r="151" spans="1:9" x14ac:dyDescent="0.2">
      <c r="A151" s="2" t="s">
        <v>107</v>
      </c>
      <c r="B151" s="3">
        <v>484</v>
      </c>
      <c r="C151" s="3">
        <v>511</v>
      </c>
      <c r="D151" s="3">
        <v>533</v>
      </c>
      <c r="E151" s="3">
        <v>597</v>
      </c>
      <c r="F151" s="3">
        <v>665</v>
      </c>
      <c r="G151" s="3">
        <v>830</v>
      </c>
      <c r="H151" s="3">
        <v>780</v>
      </c>
      <c r="I151" s="3">
        <v>789</v>
      </c>
    </row>
    <row r="152" spans="1:9" x14ac:dyDescent="0.2">
      <c r="A152" s="4" t="s">
        <v>119</v>
      </c>
      <c r="B152" s="5">
        <f t="shared" ref="B152:I152" si="53">+SUM(B147:B151)</f>
        <v>2176</v>
      </c>
      <c r="C152" s="5">
        <f t="shared" si="53"/>
        <v>2458</v>
      </c>
      <c r="D152" s="5">
        <f t="shared" si="53"/>
        <v>2626</v>
      </c>
      <c r="E152" s="5">
        <f t="shared" si="53"/>
        <v>2889</v>
      </c>
      <c r="F152" s="5">
        <f t="shared" si="53"/>
        <v>2971</v>
      </c>
      <c r="G152" s="5">
        <f t="shared" si="53"/>
        <v>2870</v>
      </c>
      <c r="H152" s="5">
        <f t="shared" si="53"/>
        <v>2971</v>
      </c>
      <c r="I152" s="5">
        <f t="shared" si="53"/>
        <v>2925</v>
      </c>
    </row>
    <row r="153" spans="1:9" x14ac:dyDescent="0.2">
      <c r="A153" s="2" t="s">
        <v>104</v>
      </c>
      <c r="B153" s="52">
        <v>122</v>
      </c>
      <c r="C153" s="52">
        <v>125</v>
      </c>
      <c r="D153" s="52">
        <v>125</v>
      </c>
      <c r="E153" s="52">
        <v>115</v>
      </c>
      <c r="F153" s="52">
        <v>100</v>
      </c>
      <c r="G153" s="52">
        <v>80</v>
      </c>
      <c r="H153" s="52">
        <v>63</v>
      </c>
      <c r="I153" s="52">
        <v>49</v>
      </c>
    </row>
    <row r="154" spans="1:9" x14ac:dyDescent="0.2">
      <c r="A154" s="2" t="s">
        <v>108</v>
      </c>
      <c r="B154" s="52">
        <v>713</v>
      </c>
      <c r="C154" s="52">
        <v>937</v>
      </c>
      <c r="D154" s="52">
        <v>1238</v>
      </c>
      <c r="E154" s="52">
        <v>1450</v>
      </c>
      <c r="F154" s="52">
        <v>1673</v>
      </c>
      <c r="G154" s="52">
        <v>1916</v>
      </c>
      <c r="H154" s="52">
        <v>1870</v>
      </c>
      <c r="I154" s="52">
        <v>1817</v>
      </c>
    </row>
    <row r="155" spans="1:9" ht="16" thickBot="1" x14ac:dyDescent="0.25">
      <c r="A155" s="6" t="s">
        <v>120</v>
      </c>
      <c r="B155" s="7">
        <f t="shared" ref="B155:H155" si="54">+SUM(B152:B154)</f>
        <v>3011</v>
      </c>
      <c r="C155" s="7">
        <f t="shared" si="54"/>
        <v>3520</v>
      </c>
      <c r="D155" s="7">
        <f t="shared" si="54"/>
        <v>3989</v>
      </c>
      <c r="E155" s="7">
        <f t="shared" si="54"/>
        <v>4454</v>
      </c>
      <c r="F155" s="7">
        <f t="shared" si="54"/>
        <v>4744</v>
      </c>
      <c r="G155" s="7">
        <f t="shared" si="54"/>
        <v>4866</v>
      </c>
      <c r="H155" s="7">
        <f t="shared" si="54"/>
        <v>4904</v>
      </c>
      <c r="I155" s="7">
        <f>+SUM(I152:I154)</f>
        <v>4791</v>
      </c>
    </row>
    <row r="156" spans="1:9" ht="16" thickTop="1" x14ac:dyDescent="0.2">
      <c r="A156" s="12" t="s">
        <v>111</v>
      </c>
      <c r="B156" s="13">
        <f t="shared" ref="B156:H156" si="55">+B155-B31</f>
        <v>0</v>
      </c>
      <c r="C156" s="13">
        <f t="shared" si="55"/>
        <v>0</v>
      </c>
      <c r="D156" s="13">
        <f t="shared" si="55"/>
        <v>0</v>
      </c>
      <c r="E156" s="13">
        <f t="shared" si="55"/>
        <v>0</v>
      </c>
      <c r="F156" s="13">
        <f t="shared" si="55"/>
        <v>0</v>
      </c>
      <c r="G156" s="13">
        <f t="shared" si="55"/>
        <v>0</v>
      </c>
      <c r="H156" s="13">
        <f t="shared" si="55"/>
        <v>0</v>
      </c>
      <c r="I156" s="13">
        <f>+I155-I31</f>
        <v>0</v>
      </c>
    </row>
    <row r="157" spans="1:9" x14ac:dyDescent="0.2">
      <c r="A157" s="1" t="s">
        <v>122</v>
      </c>
    </row>
    <row r="158" spans="1:9" x14ac:dyDescent="0.2">
      <c r="A158" s="2" t="s">
        <v>100</v>
      </c>
      <c r="B158" s="3">
        <v>208</v>
      </c>
      <c r="C158" s="3">
        <v>242</v>
      </c>
      <c r="D158" s="3">
        <v>223</v>
      </c>
      <c r="E158" s="3">
        <v>196</v>
      </c>
      <c r="F158" s="3">
        <v>117</v>
      </c>
      <c r="G158" s="3">
        <v>110</v>
      </c>
      <c r="H158" s="3">
        <v>98</v>
      </c>
      <c r="I158" s="3">
        <v>146</v>
      </c>
    </row>
    <row r="159" spans="1:9" x14ac:dyDescent="0.2">
      <c r="A159" s="2" t="s">
        <v>101</v>
      </c>
      <c r="B159" s="3">
        <f>216+20</f>
        <v>236</v>
      </c>
      <c r="C159" s="3">
        <f>215+17</f>
        <v>232</v>
      </c>
      <c r="D159" s="3">
        <f>162+10</f>
        <v>172</v>
      </c>
      <c r="E159" s="3">
        <v>240</v>
      </c>
      <c r="F159" s="3">
        <v>233</v>
      </c>
      <c r="G159" s="3">
        <v>139</v>
      </c>
      <c r="H159" s="3">
        <v>153</v>
      </c>
      <c r="I159" s="3">
        <v>197</v>
      </c>
    </row>
    <row r="160" spans="1:9" x14ac:dyDescent="0.2">
      <c r="A160" s="2" t="s">
        <v>102</v>
      </c>
      <c r="B160" s="3">
        <v>69</v>
      </c>
      <c r="C160" s="3">
        <v>44</v>
      </c>
      <c r="D160" s="3">
        <v>51</v>
      </c>
      <c r="E160" s="3">
        <v>76</v>
      </c>
      <c r="F160" s="3">
        <v>49</v>
      </c>
      <c r="G160" s="3">
        <v>28</v>
      </c>
      <c r="H160" s="3">
        <v>94</v>
      </c>
      <c r="I160" s="3">
        <v>78</v>
      </c>
    </row>
    <row r="161" spans="1:9" x14ac:dyDescent="0.2">
      <c r="A161" s="2" t="s">
        <v>118</v>
      </c>
      <c r="B161" s="3">
        <f>15+37</f>
        <v>52</v>
      </c>
      <c r="C161" s="3">
        <f>13+51</f>
        <v>64</v>
      </c>
      <c r="D161" s="3">
        <f>21+39</f>
        <v>60</v>
      </c>
      <c r="E161" s="3">
        <v>49</v>
      </c>
      <c r="F161" s="3">
        <v>47</v>
      </c>
      <c r="G161" s="3">
        <v>41</v>
      </c>
      <c r="H161" s="3">
        <v>54</v>
      </c>
      <c r="I161" s="3">
        <v>56</v>
      </c>
    </row>
    <row r="162" spans="1:9" x14ac:dyDescent="0.2">
      <c r="A162" s="2" t="s">
        <v>107</v>
      </c>
      <c r="B162" s="3">
        <v>225</v>
      </c>
      <c r="C162" s="3">
        <v>258</v>
      </c>
      <c r="D162" s="3">
        <v>278</v>
      </c>
      <c r="E162" s="3">
        <v>286</v>
      </c>
      <c r="F162" s="3">
        <v>278</v>
      </c>
      <c r="G162" s="3">
        <v>438</v>
      </c>
      <c r="H162" s="3">
        <v>278</v>
      </c>
      <c r="I162" s="3">
        <v>222</v>
      </c>
    </row>
    <row r="163" spans="1:9" x14ac:dyDescent="0.2">
      <c r="A163" s="4" t="s">
        <v>119</v>
      </c>
      <c r="B163" s="5">
        <f t="shared" ref="B163:I163" si="56">+SUM(B158:B162)</f>
        <v>790</v>
      </c>
      <c r="C163" s="5">
        <f t="shared" si="56"/>
        <v>840</v>
      </c>
      <c r="D163" s="5">
        <f t="shared" si="56"/>
        <v>784</v>
      </c>
      <c r="E163" s="5">
        <f t="shared" si="56"/>
        <v>847</v>
      </c>
      <c r="F163" s="5">
        <f t="shared" si="56"/>
        <v>724</v>
      </c>
      <c r="G163" s="5">
        <f t="shared" si="56"/>
        <v>756</v>
      </c>
      <c r="H163" s="5">
        <f t="shared" si="56"/>
        <v>677</v>
      </c>
      <c r="I163" s="5">
        <f t="shared" si="56"/>
        <v>699</v>
      </c>
    </row>
    <row r="164" spans="1:9" x14ac:dyDescent="0.2">
      <c r="A164" s="2" t="s">
        <v>104</v>
      </c>
      <c r="B164" s="52">
        <v>69</v>
      </c>
      <c r="C164" s="52">
        <v>39</v>
      </c>
      <c r="D164" s="52">
        <v>30</v>
      </c>
      <c r="E164" s="52">
        <v>22</v>
      </c>
      <c r="F164" s="52">
        <v>18</v>
      </c>
      <c r="G164" s="52">
        <v>12</v>
      </c>
      <c r="H164" s="3">
        <v>7</v>
      </c>
      <c r="I164" s="3">
        <v>9</v>
      </c>
    </row>
    <row r="165" spans="1:9" x14ac:dyDescent="0.2">
      <c r="A165" s="2" t="s">
        <v>108</v>
      </c>
      <c r="B165" s="3">
        <f t="shared" ref="B165:H165" si="57">-(SUM(B163:B164)+B82)</f>
        <v>104</v>
      </c>
      <c r="C165" s="3">
        <f t="shared" si="57"/>
        <v>264</v>
      </c>
      <c r="D165" s="3">
        <f t="shared" si="57"/>
        <v>291</v>
      </c>
      <c r="E165" s="3">
        <f t="shared" si="57"/>
        <v>159</v>
      </c>
      <c r="F165" s="3">
        <f t="shared" si="57"/>
        <v>377</v>
      </c>
      <c r="G165" s="3">
        <f t="shared" si="57"/>
        <v>318</v>
      </c>
      <c r="H165" s="3">
        <f t="shared" si="57"/>
        <v>11</v>
      </c>
      <c r="I165" s="3">
        <f>-(SUM(I163:I164)+I82)</f>
        <v>50</v>
      </c>
    </row>
    <row r="166" spans="1:9" ht="16" thickBot="1" x14ac:dyDescent="0.25">
      <c r="A166" s="6" t="s">
        <v>123</v>
      </c>
      <c r="B166" s="7">
        <f t="shared" ref="B166:H166" si="58">+SUM(B163:B165)</f>
        <v>963</v>
      </c>
      <c r="C166" s="7">
        <f t="shared" si="58"/>
        <v>1143</v>
      </c>
      <c r="D166" s="7">
        <f t="shared" si="58"/>
        <v>1105</v>
      </c>
      <c r="E166" s="7">
        <f t="shared" si="58"/>
        <v>1028</v>
      </c>
      <c r="F166" s="7">
        <f t="shared" si="58"/>
        <v>1119</v>
      </c>
      <c r="G166" s="7">
        <f t="shared" si="58"/>
        <v>1086</v>
      </c>
      <c r="H166" s="7">
        <f t="shared" si="58"/>
        <v>695</v>
      </c>
      <c r="I166" s="7">
        <f>+SUM(I163:I165)</f>
        <v>758</v>
      </c>
    </row>
    <row r="167" spans="1:9" ht="16" thickTop="1" x14ac:dyDescent="0.2">
      <c r="A167" s="12" t="s">
        <v>111</v>
      </c>
      <c r="B167" s="13">
        <f t="shared" ref="B167:H167" si="59">+B166+B82</f>
        <v>0</v>
      </c>
      <c r="C167" s="13">
        <f t="shared" si="59"/>
        <v>0</v>
      </c>
      <c r="D167" s="13">
        <f t="shared" si="59"/>
        <v>0</v>
      </c>
      <c r="E167" s="13">
        <f t="shared" si="59"/>
        <v>0</v>
      </c>
      <c r="F167" s="13">
        <f t="shared" si="59"/>
        <v>0</v>
      </c>
      <c r="G167" s="13">
        <f t="shared" si="59"/>
        <v>0</v>
      </c>
      <c r="H167" s="13">
        <f t="shared" si="59"/>
        <v>0</v>
      </c>
      <c r="I167" s="13">
        <f>+I166+I82</f>
        <v>0</v>
      </c>
    </row>
    <row r="168" spans="1:9" x14ac:dyDescent="0.2">
      <c r="A168" s="1" t="s">
        <v>124</v>
      </c>
    </row>
    <row r="169" spans="1:9" x14ac:dyDescent="0.2">
      <c r="A169" s="2" t="s">
        <v>100</v>
      </c>
      <c r="B169" s="3">
        <v>121</v>
      </c>
      <c r="C169" s="3">
        <v>133</v>
      </c>
      <c r="D169" s="3">
        <v>140</v>
      </c>
      <c r="E169" s="3">
        <v>160</v>
      </c>
      <c r="F169" s="3">
        <v>149</v>
      </c>
      <c r="G169" s="3">
        <v>148</v>
      </c>
      <c r="H169" s="3">
        <v>130</v>
      </c>
      <c r="I169" s="3">
        <v>124</v>
      </c>
    </row>
    <row r="170" spans="1:9" x14ac:dyDescent="0.2">
      <c r="A170" s="2" t="s">
        <v>101</v>
      </c>
      <c r="B170" s="3">
        <f>75+12</f>
        <v>87</v>
      </c>
      <c r="C170" s="3">
        <f>72+12</f>
        <v>84</v>
      </c>
      <c r="D170" s="3">
        <f>91+13</f>
        <v>104</v>
      </c>
      <c r="E170" s="3">
        <v>116</v>
      </c>
      <c r="F170" s="3">
        <v>111</v>
      </c>
      <c r="G170" s="3">
        <v>132</v>
      </c>
      <c r="H170" s="3">
        <v>136</v>
      </c>
      <c r="I170" s="3">
        <v>134</v>
      </c>
    </row>
    <row r="171" spans="1:9" x14ac:dyDescent="0.2">
      <c r="A171" s="2" t="s">
        <v>102</v>
      </c>
      <c r="B171" s="3">
        <v>46</v>
      </c>
      <c r="C171" s="3">
        <v>48</v>
      </c>
      <c r="D171" s="3">
        <v>54</v>
      </c>
      <c r="E171" s="3">
        <v>56</v>
      </c>
      <c r="F171" s="3">
        <v>50</v>
      </c>
      <c r="G171" s="3">
        <v>44</v>
      </c>
      <c r="H171" s="3">
        <v>46</v>
      </c>
      <c r="I171" s="3">
        <v>41</v>
      </c>
    </row>
    <row r="172" spans="1:9" x14ac:dyDescent="0.2">
      <c r="A172" s="2" t="s">
        <v>106</v>
      </c>
      <c r="B172" s="3">
        <f>22+27</f>
        <v>49</v>
      </c>
      <c r="C172" s="3">
        <f>18+25</f>
        <v>43</v>
      </c>
      <c r="D172" s="3">
        <f>18+38</f>
        <v>56</v>
      </c>
      <c r="E172" s="3">
        <v>55</v>
      </c>
      <c r="F172" s="3">
        <v>53</v>
      </c>
      <c r="G172" s="3">
        <v>46</v>
      </c>
      <c r="H172" s="3">
        <v>43</v>
      </c>
      <c r="I172" s="3">
        <v>42</v>
      </c>
    </row>
    <row r="173" spans="1:9" x14ac:dyDescent="0.2">
      <c r="A173" s="2" t="s">
        <v>107</v>
      </c>
      <c r="B173" s="3">
        <v>210</v>
      </c>
      <c r="C173" s="3">
        <v>230</v>
      </c>
      <c r="D173" s="3">
        <v>233</v>
      </c>
      <c r="E173" s="3">
        <v>217</v>
      </c>
      <c r="F173" s="3">
        <v>195</v>
      </c>
      <c r="G173" s="3">
        <v>214</v>
      </c>
      <c r="H173" s="3">
        <v>222</v>
      </c>
      <c r="I173" s="3">
        <v>220</v>
      </c>
    </row>
    <row r="174" spans="1:9" x14ac:dyDescent="0.2">
      <c r="A174" s="4" t="s">
        <v>119</v>
      </c>
      <c r="B174" s="5">
        <f t="shared" ref="B174:I174" si="60">+SUM(B169:B173)</f>
        <v>513</v>
      </c>
      <c r="C174" s="5">
        <f t="shared" si="60"/>
        <v>538</v>
      </c>
      <c r="D174" s="5">
        <f t="shared" si="60"/>
        <v>587</v>
      </c>
      <c r="E174" s="5">
        <f t="shared" si="60"/>
        <v>604</v>
      </c>
      <c r="F174" s="5">
        <f t="shared" si="60"/>
        <v>558</v>
      </c>
      <c r="G174" s="5">
        <f t="shared" si="60"/>
        <v>584</v>
      </c>
      <c r="H174" s="5">
        <f t="shared" si="60"/>
        <v>577</v>
      </c>
      <c r="I174" s="5">
        <f t="shared" si="60"/>
        <v>561</v>
      </c>
    </row>
    <row r="175" spans="1:9" x14ac:dyDescent="0.2">
      <c r="A175" s="2" t="s">
        <v>104</v>
      </c>
      <c r="B175" s="3">
        <v>18</v>
      </c>
      <c r="C175" s="3">
        <v>27</v>
      </c>
      <c r="D175" s="3">
        <v>28</v>
      </c>
      <c r="E175" s="3">
        <v>33</v>
      </c>
      <c r="F175" s="3">
        <v>31</v>
      </c>
      <c r="G175" s="3">
        <v>25</v>
      </c>
      <c r="H175" s="3">
        <v>26</v>
      </c>
      <c r="I175" s="3">
        <v>22</v>
      </c>
    </row>
    <row r="176" spans="1:9" x14ac:dyDescent="0.2">
      <c r="A176" s="2" t="s">
        <v>108</v>
      </c>
      <c r="B176" s="3">
        <v>75</v>
      </c>
      <c r="C176" s="3">
        <v>84</v>
      </c>
      <c r="D176" s="3">
        <v>91</v>
      </c>
      <c r="E176" s="3">
        <v>110</v>
      </c>
      <c r="F176" s="3">
        <v>116</v>
      </c>
      <c r="G176" s="3">
        <v>112</v>
      </c>
      <c r="H176" s="3">
        <v>141</v>
      </c>
      <c r="I176" s="3">
        <v>134</v>
      </c>
    </row>
    <row r="177" spans="1:9" ht="16" thickBot="1" x14ac:dyDescent="0.25">
      <c r="A177" s="6" t="s">
        <v>125</v>
      </c>
      <c r="B177" s="7">
        <f t="shared" ref="B177:H177" si="61">+SUM(B174:B176)</f>
        <v>606</v>
      </c>
      <c r="C177" s="7">
        <f t="shared" si="61"/>
        <v>649</v>
      </c>
      <c r="D177" s="7">
        <f t="shared" si="61"/>
        <v>706</v>
      </c>
      <c r="E177" s="7">
        <f t="shared" si="61"/>
        <v>747</v>
      </c>
      <c r="F177" s="7">
        <f t="shared" si="61"/>
        <v>705</v>
      </c>
      <c r="G177" s="7">
        <f t="shared" si="61"/>
        <v>721</v>
      </c>
      <c r="H177" s="7">
        <f t="shared" si="61"/>
        <v>744</v>
      </c>
      <c r="I177" s="7">
        <f>+SUM(I174:I176)</f>
        <v>717</v>
      </c>
    </row>
    <row r="178" spans="1:9" ht="16" thickTop="1" x14ac:dyDescent="0.2">
      <c r="A178" s="12" t="s">
        <v>111</v>
      </c>
      <c r="B178" s="13">
        <f t="shared" ref="B178:H178" si="62">+B177-B66</f>
        <v>0</v>
      </c>
      <c r="C178" s="13">
        <f t="shared" si="62"/>
        <v>0</v>
      </c>
      <c r="D178" s="13">
        <f t="shared" si="62"/>
        <v>0</v>
      </c>
      <c r="E178" s="13">
        <f t="shared" si="62"/>
        <v>0</v>
      </c>
      <c r="F178" s="13">
        <f t="shared" si="62"/>
        <v>0</v>
      </c>
      <c r="G178" s="13">
        <f t="shared" si="62"/>
        <v>0</v>
      </c>
      <c r="H178" s="13">
        <f t="shared" si="62"/>
        <v>0</v>
      </c>
      <c r="I178" s="13">
        <f>+I177-I66</f>
        <v>0</v>
      </c>
    </row>
    <row r="179" spans="1:9" x14ac:dyDescent="0.2">
      <c r="A179" s="14" t="s">
        <v>126</v>
      </c>
      <c r="B179" s="14"/>
      <c r="C179" s="14"/>
      <c r="D179" s="14"/>
      <c r="E179" s="14"/>
      <c r="F179" s="14"/>
      <c r="G179" s="14"/>
      <c r="H179" s="14"/>
      <c r="I179" s="14"/>
    </row>
    <row r="180" spans="1:9" x14ac:dyDescent="0.2">
      <c r="A180" s="28" t="s">
        <v>127</v>
      </c>
    </row>
    <row r="181" spans="1:9" x14ac:dyDescent="0.2">
      <c r="A181" s="33" t="s">
        <v>100</v>
      </c>
      <c r="B181" s="34">
        <v>0.12</v>
      </c>
      <c r="C181" s="34">
        <v>0.08</v>
      </c>
      <c r="D181" s="34">
        <v>0.03</v>
      </c>
      <c r="E181" s="34">
        <v>-0.02</v>
      </c>
      <c r="F181" s="34">
        <v>7.0000000000000007E-2</v>
      </c>
      <c r="G181" s="34">
        <v>-0.09</v>
      </c>
      <c r="H181" s="50">
        <v>0.19</v>
      </c>
      <c r="I181" s="34">
        <v>7.0000000000000007E-2</v>
      </c>
    </row>
    <row r="182" spans="1:9" x14ac:dyDescent="0.2">
      <c r="A182" s="31" t="s">
        <v>113</v>
      </c>
      <c r="B182" s="30">
        <v>0.14000000000000001</v>
      </c>
      <c r="C182" s="30">
        <v>0.1</v>
      </c>
      <c r="D182" s="30">
        <v>0.04</v>
      </c>
      <c r="E182" s="30">
        <v>-0.04</v>
      </c>
      <c r="F182" s="30">
        <v>0.08</v>
      </c>
      <c r="G182" s="30">
        <v>-0.14000000000000001</v>
      </c>
      <c r="H182" s="51">
        <v>0.25</v>
      </c>
      <c r="I182" s="30">
        <v>0.05</v>
      </c>
    </row>
    <row r="183" spans="1:9" x14ac:dyDescent="0.2">
      <c r="A183" s="31" t="s">
        <v>114</v>
      </c>
      <c r="B183" s="30">
        <v>0.12</v>
      </c>
      <c r="C183" s="30">
        <v>0.08</v>
      </c>
      <c r="D183" s="30">
        <v>0.03</v>
      </c>
      <c r="E183" s="30">
        <v>0.01</v>
      </c>
      <c r="F183" s="30">
        <v>7.0000000000000007E-2</v>
      </c>
      <c r="G183" s="30">
        <v>-0.12</v>
      </c>
      <c r="H183" s="51">
        <v>0.08</v>
      </c>
      <c r="I183" s="30">
        <v>0.09</v>
      </c>
    </row>
    <row r="184" spans="1:9" x14ac:dyDescent="0.2">
      <c r="A184" s="31" t="s">
        <v>115</v>
      </c>
      <c r="B184" s="30">
        <v>-0.05</v>
      </c>
      <c r="C184" s="30">
        <v>-0.13</v>
      </c>
      <c r="D184" s="30">
        <v>-0.1</v>
      </c>
      <c r="E184" s="30">
        <v>-0.08</v>
      </c>
      <c r="F184" s="30">
        <v>0</v>
      </c>
      <c r="G184" s="30">
        <v>-7.0000000000000007E-2</v>
      </c>
      <c r="H184" s="51">
        <v>-0.02</v>
      </c>
      <c r="I184" s="30">
        <v>0.25</v>
      </c>
    </row>
    <row r="185" spans="1:9" x14ac:dyDescent="0.2">
      <c r="A185" s="33" t="s">
        <v>101</v>
      </c>
      <c r="B185" s="34">
        <v>0.36</v>
      </c>
      <c r="C185" s="34">
        <v>0.31</v>
      </c>
      <c r="D185" s="34">
        <v>0.18</v>
      </c>
      <c r="E185" s="34">
        <v>0.09</v>
      </c>
      <c r="F185" s="30">
        <v>0.11</v>
      </c>
      <c r="G185" s="34">
        <v>-0.01</v>
      </c>
      <c r="H185" s="50">
        <v>0.17</v>
      </c>
      <c r="I185" s="34">
        <v>0.12</v>
      </c>
    </row>
    <row r="186" spans="1:9" x14ac:dyDescent="0.2">
      <c r="A186" s="31" t="s">
        <v>113</v>
      </c>
      <c r="B186" s="30">
        <v>0.47</v>
      </c>
      <c r="C186" s="30">
        <v>0.37</v>
      </c>
      <c r="D186" s="30">
        <v>0.16</v>
      </c>
      <c r="E186" s="30">
        <v>0.06</v>
      </c>
      <c r="F186" s="30">
        <v>0.12</v>
      </c>
      <c r="G186" s="30">
        <v>-0.03</v>
      </c>
      <c r="H186" s="51">
        <v>0.13</v>
      </c>
      <c r="I186" s="30">
        <v>0.09</v>
      </c>
    </row>
    <row r="187" spans="1:9" x14ac:dyDescent="0.2">
      <c r="A187" s="31" t="s">
        <v>114</v>
      </c>
      <c r="B187" s="30">
        <v>0.19</v>
      </c>
      <c r="C187" s="30">
        <v>0.25</v>
      </c>
      <c r="D187" s="30">
        <v>0.25</v>
      </c>
      <c r="E187" s="30">
        <v>0.16</v>
      </c>
      <c r="F187" s="30">
        <v>0.09</v>
      </c>
      <c r="G187" s="30">
        <v>0.02</v>
      </c>
      <c r="H187" s="51">
        <v>0.25</v>
      </c>
      <c r="I187" s="30">
        <v>0.16</v>
      </c>
    </row>
    <row r="188" spans="1:9" x14ac:dyDescent="0.2">
      <c r="A188" s="31" t="s">
        <v>115</v>
      </c>
      <c r="B188" s="30">
        <v>0.19</v>
      </c>
      <c r="C188" s="30">
        <v>0.15</v>
      </c>
      <c r="D188" s="30">
        <v>0.13</v>
      </c>
      <c r="E188" s="30">
        <v>0.06</v>
      </c>
      <c r="F188" s="30">
        <v>0.05</v>
      </c>
      <c r="G188" s="30">
        <v>-0.03</v>
      </c>
      <c r="H188" s="51">
        <v>0.19</v>
      </c>
      <c r="I188" s="30">
        <v>0.17</v>
      </c>
    </row>
    <row r="189" spans="1:9" x14ac:dyDescent="0.2">
      <c r="A189" s="33" t="s">
        <v>102</v>
      </c>
      <c r="B189" s="34">
        <v>0.19</v>
      </c>
      <c r="C189" s="34">
        <v>7.0000000000000007E-2</v>
      </c>
      <c r="D189" s="34">
        <v>0.17</v>
      </c>
      <c r="E189" s="34">
        <v>0.18</v>
      </c>
      <c r="F189" s="34">
        <v>0.24</v>
      </c>
      <c r="G189" s="34">
        <v>0.11</v>
      </c>
      <c r="H189" s="50">
        <v>0.19</v>
      </c>
      <c r="I189" s="34">
        <v>-0.13</v>
      </c>
    </row>
    <row r="190" spans="1:9" x14ac:dyDescent="0.2">
      <c r="A190" s="31" t="s">
        <v>113</v>
      </c>
      <c r="B190" s="30">
        <v>0.28000000000000003</v>
      </c>
      <c r="C190" s="30">
        <v>0.33</v>
      </c>
      <c r="D190" s="30">
        <v>0.18</v>
      </c>
      <c r="E190" s="30">
        <v>0.16</v>
      </c>
      <c r="F190" s="30">
        <v>0.25</v>
      </c>
      <c r="G190" s="30">
        <v>0.12</v>
      </c>
      <c r="H190" s="51">
        <v>0.19</v>
      </c>
      <c r="I190" s="30">
        <v>-0.1</v>
      </c>
    </row>
    <row r="191" spans="1:9" x14ac:dyDescent="0.2">
      <c r="A191" s="31" t="s">
        <v>114</v>
      </c>
      <c r="B191" s="30">
        <v>7.0000000000000007E-2</v>
      </c>
      <c r="C191" s="30">
        <v>0.17</v>
      </c>
      <c r="D191" s="30">
        <v>0.18</v>
      </c>
      <c r="E191" s="30">
        <v>0.23</v>
      </c>
      <c r="F191" s="30">
        <v>0.23</v>
      </c>
      <c r="G191" s="30">
        <v>0.08</v>
      </c>
      <c r="H191" s="51">
        <v>0.19</v>
      </c>
      <c r="I191" s="30">
        <v>-0.21</v>
      </c>
    </row>
    <row r="192" spans="1:9" x14ac:dyDescent="0.2">
      <c r="A192" s="31" t="s">
        <v>115</v>
      </c>
      <c r="B192" s="30">
        <v>0.01</v>
      </c>
      <c r="C192" s="30">
        <v>7.0000000000000007E-2</v>
      </c>
      <c r="D192" s="30">
        <v>0.03</v>
      </c>
      <c r="E192" s="30">
        <v>-0.01</v>
      </c>
      <c r="F192" s="30">
        <v>0.08</v>
      </c>
      <c r="G192" s="30">
        <v>0.11</v>
      </c>
      <c r="H192" s="51">
        <v>0.26</v>
      </c>
      <c r="I192" s="30">
        <v>-0.06</v>
      </c>
    </row>
    <row r="193" spans="1:9" x14ac:dyDescent="0.2">
      <c r="A193" s="33" t="s">
        <v>106</v>
      </c>
      <c r="B193" s="34">
        <v>0.17</v>
      </c>
      <c r="C193" s="34">
        <v>0.35</v>
      </c>
      <c r="D193" s="34">
        <v>0.21</v>
      </c>
      <c r="E193" s="34">
        <v>0.1</v>
      </c>
      <c r="F193" s="34">
        <v>0.13</v>
      </c>
      <c r="G193" s="34">
        <v>0.01</v>
      </c>
      <c r="H193" s="50">
        <v>0.08</v>
      </c>
      <c r="I193" s="34">
        <v>0.16</v>
      </c>
    </row>
    <row r="194" spans="1:9" x14ac:dyDescent="0.2">
      <c r="A194" s="31" t="s">
        <v>113</v>
      </c>
      <c r="B194" s="30">
        <v>0.32</v>
      </c>
      <c r="C194" s="30">
        <v>0.48</v>
      </c>
      <c r="D194" s="30">
        <v>0.24</v>
      </c>
      <c r="E194" s="30">
        <v>0.09</v>
      </c>
      <c r="F194" s="30">
        <v>0.12</v>
      </c>
      <c r="G194" s="30">
        <v>0</v>
      </c>
      <c r="H194" s="51">
        <v>0.08</v>
      </c>
      <c r="I194" s="30">
        <v>0.17</v>
      </c>
    </row>
    <row r="195" spans="1:9" x14ac:dyDescent="0.2">
      <c r="A195" s="31" t="s">
        <v>114</v>
      </c>
      <c r="B195" s="30">
        <v>-0.03</v>
      </c>
      <c r="C195" s="30">
        <v>0.16</v>
      </c>
      <c r="D195" s="30">
        <v>0.18</v>
      </c>
      <c r="E195" s="30">
        <v>0.15</v>
      </c>
      <c r="F195" s="30">
        <v>0.15</v>
      </c>
      <c r="G195" s="30">
        <v>0.02</v>
      </c>
      <c r="H195" s="51">
        <v>0.1</v>
      </c>
      <c r="I195" s="30">
        <v>0.12</v>
      </c>
    </row>
    <row r="196" spans="1:9" x14ac:dyDescent="0.2">
      <c r="A196" s="31" t="s">
        <v>115</v>
      </c>
      <c r="B196" s="30">
        <v>-0.01</v>
      </c>
      <c r="C196" s="30">
        <v>0.14000000000000001</v>
      </c>
      <c r="D196" s="30">
        <v>-0.04</v>
      </c>
      <c r="E196" s="30">
        <v>-0.08</v>
      </c>
      <c r="F196" s="30">
        <v>0.08</v>
      </c>
      <c r="G196" s="30">
        <v>-0.04</v>
      </c>
      <c r="H196" s="51">
        <v>-0.09</v>
      </c>
      <c r="I196" s="30">
        <v>0.28000000000000003</v>
      </c>
    </row>
    <row r="197" spans="1:9" x14ac:dyDescent="0.2">
      <c r="A197" s="33" t="s">
        <v>107</v>
      </c>
      <c r="B197" s="34">
        <v>-0.02</v>
      </c>
      <c r="C197" s="34">
        <v>-0.3</v>
      </c>
      <c r="D197" s="34">
        <v>0.02</v>
      </c>
      <c r="E197" s="34">
        <v>0.12</v>
      </c>
      <c r="F197" s="34">
        <v>3.02</v>
      </c>
      <c r="G197" s="34">
        <v>-0.26</v>
      </c>
      <c r="H197" s="50">
        <v>-0.17</v>
      </c>
      <c r="I197" s="34">
        <v>3.02</v>
      </c>
    </row>
    <row r="198" spans="1:9" x14ac:dyDescent="0.2">
      <c r="A198" s="35" t="s">
        <v>103</v>
      </c>
      <c r="B198" s="37">
        <v>0.1</v>
      </c>
      <c r="C198" s="37">
        <v>0.13</v>
      </c>
      <c r="D198" s="37">
        <v>0.06</v>
      </c>
      <c r="E198" s="37">
        <v>0.05</v>
      </c>
      <c r="F198" s="37">
        <v>0.11</v>
      </c>
      <c r="G198" s="37">
        <v>-0.02</v>
      </c>
      <c r="H198" s="37">
        <v>0.17</v>
      </c>
      <c r="I198" s="37">
        <v>0.06</v>
      </c>
    </row>
    <row r="199" spans="1:9" x14ac:dyDescent="0.2">
      <c r="A199" s="33" t="s">
        <v>104</v>
      </c>
      <c r="B199" s="34">
        <v>0.21</v>
      </c>
      <c r="C199" s="34">
        <v>0.02</v>
      </c>
      <c r="D199" s="34">
        <v>0.06</v>
      </c>
      <c r="E199" s="34">
        <v>-0.11</v>
      </c>
      <c r="F199" s="34">
        <v>7.0000000000000007E-2</v>
      </c>
      <c r="G199" s="34">
        <v>-0.01</v>
      </c>
      <c r="H199" s="34">
        <v>0.16</v>
      </c>
      <c r="I199" s="34">
        <v>7.0000000000000007E-2</v>
      </c>
    </row>
    <row r="200" spans="1:9" x14ac:dyDescent="0.2">
      <c r="A200" s="31" t="s">
        <v>113</v>
      </c>
      <c r="B200" s="30"/>
      <c r="C200" s="30"/>
      <c r="D200" s="30"/>
      <c r="E200" s="30"/>
      <c r="F200" s="30">
        <v>0.06</v>
      </c>
      <c r="G200" s="30">
        <v>0.01</v>
      </c>
      <c r="H200" s="30">
        <v>0.17</v>
      </c>
      <c r="I200" s="30">
        <v>0.06</v>
      </c>
    </row>
    <row r="201" spans="1:9" x14ac:dyDescent="0.2">
      <c r="A201" s="31" t="s">
        <v>114</v>
      </c>
      <c r="B201" s="30"/>
      <c r="C201" s="30"/>
      <c r="D201" s="30"/>
      <c r="E201" s="30"/>
      <c r="F201" s="30">
        <v>-0.03</v>
      </c>
      <c r="G201" s="30">
        <v>-0.22</v>
      </c>
      <c r="H201" s="30">
        <v>0.13</v>
      </c>
      <c r="I201" s="30">
        <v>-0.03</v>
      </c>
    </row>
    <row r="202" spans="1:9" x14ac:dyDescent="0.2">
      <c r="A202" s="31" t="s">
        <v>115</v>
      </c>
      <c r="B202" s="30"/>
      <c r="C202" s="30"/>
      <c r="D202" s="30"/>
      <c r="E202" s="30"/>
      <c r="F202" s="30">
        <v>-0.16</v>
      </c>
      <c r="G202" s="30">
        <v>0.08</v>
      </c>
      <c r="H202" s="30">
        <v>0.14000000000000001</v>
      </c>
      <c r="I202" s="30">
        <v>-0.16</v>
      </c>
    </row>
    <row r="203" spans="1:9" x14ac:dyDescent="0.2">
      <c r="A203" s="31" t="s">
        <v>121</v>
      </c>
      <c r="B203" s="30"/>
      <c r="C203" s="30"/>
      <c r="D203" s="30"/>
      <c r="E203" s="30"/>
      <c r="F203" s="30">
        <v>0.42</v>
      </c>
      <c r="G203" s="30">
        <v>-0.14000000000000001</v>
      </c>
      <c r="H203" s="30">
        <v>-0.01</v>
      </c>
      <c r="I203" s="30">
        <v>0.42</v>
      </c>
    </row>
    <row r="204" spans="1:9" x14ac:dyDescent="0.2">
      <c r="A204" s="29" t="s">
        <v>108</v>
      </c>
      <c r="B204" s="30">
        <v>0</v>
      </c>
      <c r="C204" s="30">
        <v>0</v>
      </c>
      <c r="D204" s="30">
        <v>0</v>
      </c>
      <c r="E204" s="30">
        <v>0</v>
      </c>
      <c r="F204" s="30">
        <v>0</v>
      </c>
      <c r="G204" s="30">
        <v>0</v>
      </c>
      <c r="H204" s="30">
        <v>0</v>
      </c>
      <c r="I204" s="30">
        <v>0</v>
      </c>
    </row>
    <row r="205" spans="1:9" ht="16" thickBot="1" x14ac:dyDescent="0.25">
      <c r="A205" s="32" t="s">
        <v>105</v>
      </c>
      <c r="B205" s="36">
        <v>0.1</v>
      </c>
      <c r="C205" s="36">
        <v>0.12</v>
      </c>
      <c r="D205" s="36">
        <v>0.06</v>
      </c>
      <c r="E205" s="36">
        <v>0.04</v>
      </c>
      <c r="F205" s="36">
        <v>0.11</v>
      </c>
      <c r="G205" s="36">
        <v>-0.02</v>
      </c>
      <c r="H205" s="36">
        <v>0.17</v>
      </c>
      <c r="I205" s="36">
        <v>0.06</v>
      </c>
    </row>
    <row r="206" spans="1:9" ht="16" thickTop="1" x14ac:dyDescent="0.2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12"/>
  <sheetViews>
    <sheetView tabSelected="1" zoomScale="64" workbookViewId="0">
      <selection activeCell="P185" sqref="P185"/>
    </sheetView>
  </sheetViews>
  <sheetFormatPr baseColWidth="10" defaultColWidth="8.83203125" defaultRowHeight="15" x14ac:dyDescent="0.2"/>
  <cols>
    <col min="1" max="1" width="48.83203125" customWidth="1"/>
    <col min="2" max="14" width="11.83203125" customWidth="1"/>
  </cols>
  <sheetData>
    <row r="1" spans="1:15" ht="60" customHeight="1" x14ac:dyDescent="0.2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9">
        <f>+I1+1</f>
        <v>2023</v>
      </c>
      <c r="K1" s="39">
        <f t="shared" ref="K1:N1" si="1">+J1+1</f>
        <v>2024</v>
      </c>
      <c r="L1" s="39">
        <f t="shared" si="1"/>
        <v>2025</v>
      </c>
      <c r="M1" s="39">
        <f t="shared" si="1"/>
        <v>2026</v>
      </c>
      <c r="N1" s="39">
        <f t="shared" si="1"/>
        <v>2027</v>
      </c>
    </row>
    <row r="2" spans="1:15" x14ac:dyDescent="0.2">
      <c r="A2" s="40" t="s">
        <v>128</v>
      </c>
      <c r="B2" s="40"/>
      <c r="C2" s="40"/>
      <c r="D2" s="40"/>
      <c r="E2" s="40"/>
      <c r="F2" s="40"/>
      <c r="G2" s="40"/>
      <c r="H2" s="40"/>
      <c r="I2" s="40"/>
      <c r="J2" s="39"/>
      <c r="K2" s="39"/>
      <c r="L2" s="39"/>
      <c r="M2" s="39"/>
      <c r="N2" s="39"/>
    </row>
    <row r="3" spans="1:15" x14ac:dyDescent="0.2">
      <c r="A3" s="41" t="s">
        <v>139</v>
      </c>
      <c r="B3" s="3">
        <f>SUM(B21, B52, B83, B114, B145, B164, B195)</f>
        <v>30601</v>
      </c>
      <c r="C3" s="3">
        <f t="shared" ref="C3:I3" si="2">SUM(C21, C52, C83, C114, C145, C164, C195)</f>
        <v>32376</v>
      </c>
      <c r="D3" s="3">
        <f t="shared" si="2"/>
        <v>34350</v>
      </c>
      <c r="E3" s="3">
        <f t="shared" si="2"/>
        <v>36397</v>
      </c>
      <c r="F3" s="3">
        <f t="shared" si="2"/>
        <v>39117</v>
      </c>
      <c r="G3" s="3">
        <f t="shared" si="2"/>
        <v>37403</v>
      </c>
      <c r="H3" s="3">
        <f t="shared" si="2"/>
        <v>44538</v>
      </c>
      <c r="I3" s="3">
        <f t="shared" si="2"/>
        <v>46710</v>
      </c>
      <c r="J3" s="3">
        <f t="shared" ref="J3:N3" si="3">SUM(J21, J52, J83, J114, J145, J164, J195)</f>
        <v>46552.999820068653</v>
      </c>
      <c r="K3" s="3">
        <f t="shared" si="3"/>
        <v>46556.999819971912</v>
      </c>
      <c r="L3" s="3">
        <f t="shared" si="3"/>
        <v>46556.999819971912</v>
      </c>
      <c r="M3" s="3">
        <f t="shared" si="3"/>
        <v>46556.999819971912</v>
      </c>
      <c r="N3" s="3">
        <f t="shared" si="3"/>
        <v>46556.999819971912</v>
      </c>
      <c r="O3" t="s">
        <v>144</v>
      </c>
    </row>
    <row r="4" spans="1:15" x14ac:dyDescent="0.2">
      <c r="A4" s="42" t="s">
        <v>129</v>
      </c>
      <c r="B4" s="47" t="str">
        <f t="shared" ref="B4:H4" si="4">+IFERROR(B3/A3-1,"nm")</f>
        <v>nm</v>
      </c>
      <c r="C4" s="47">
        <f t="shared" ref="C4" si="5">+IFERROR(C3/B3-1,"nm")</f>
        <v>5.8004640371229765E-2</v>
      </c>
      <c r="D4" s="47">
        <f t="shared" ref="D4" si="6">+IFERROR(D3/C3-1,"nm")</f>
        <v>6.0971089696071123E-2</v>
      </c>
      <c r="E4" s="47">
        <f t="shared" ref="E4" si="7">+IFERROR(E3/D3-1,"nm")</f>
        <v>5.95924308588065E-2</v>
      </c>
      <c r="F4" s="47">
        <f t="shared" ref="F4" si="8">+IFERROR(F3/E3-1,"nm")</f>
        <v>7.4731433909388079E-2</v>
      </c>
      <c r="G4" s="47">
        <f t="shared" ref="G4" si="9">+IFERROR(G3/F3-1,"nm")</f>
        <v>-4.3817266150267153E-2</v>
      </c>
      <c r="H4" s="47">
        <f t="shared" ref="H4" si="10">+IFERROR(H3/G3-1,"nm")</f>
        <v>0.19076009945726269</v>
      </c>
      <c r="I4" s="47">
        <f t="shared" ref="I4" si="11">+IFERROR(I3/H3-1,"nm")</f>
        <v>4.8767344739323759E-2</v>
      </c>
      <c r="J4" s="47">
        <f t="shared" ref="J4" si="12">+IFERROR(J3/I3-1,"nm")</f>
        <v>-3.3611684849357282E-3</v>
      </c>
      <c r="K4" s="47">
        <f t="shared" ref="K4" si="13">+IFERROR(K3/J3-1,"nm")</f>
        <v>8.592356923764477E-5</v>
      </c>
      <c r="L4" s="47">
        <f t="shared" ref="L4" si="14">+IFERROR(L3/K3-1,"nm")</f>
        <v>0</v>
      </c>
      <c r="M4" s="47">
        <f t="shared" ref="M4" si="15">+IFERROR(M3/L3-1,"nm")</f>
        <v>0</v>
      </c>
      <c r="N4" s="47">
        <f t="shared" ref="N4" si="16">+IFERROR(N3/M3-1,"nm")</f>
        <v>0</v>
      </c>
    </row>
    <row r="5" spans="1:15" x14ac:dyDescent="0.2">
      <c r="A5" s="41" t="s">
        <v>130</v>
      </c>
      <c r="B5" s="53">
        <f>SUM(B35, B66, B97, B128, B147, B178, B197)</f>
        <v>4839</v>
      </c>
      <c r="C5" s="53">
        <f t="shared" ref="C5:I5" si="17">SUM(C35, C66, C97, C128, C147, C178, C197)</f>
        <v>5291</v>
      </c>
      <c r="D5" s="53">
        <f t="shared" si="17"/>
        <v>5651</v>
      </c>
      <c r="E5" s="53">
        <f t="shared" si="17"/>
        <v>5126</v>
      </c>
      <c r="F5" s="53">
        <f t="shared" si="17"/>
        <v>5555</v>
      </c>
      <c r="G5" s="53">
        <f t="shared" si="17"/>
        <v>3697</v>
      </c>
      <c r="H5" s="53">
        <f t="shared" si="17"/>
        <v>7667</v>
      </c>
      <c r="I5" s="53">
        <f t="shared" si="17"/>
        <v>7573</v>
      </c>
      <c r="J5" s="53">
        <f t="shared" ref="J5:N5" si="18">SUM(J35, J66, J97, J128, J147, J178, J197)</f>
        <v>9270.0653133517444</v>
      </c>
      <c r="K5" s="53">
        <f t="shared" si="18"/>
        <v>9270.0653133517444</v>
      </c>
      <c r="L5" s="53">
        <f t="shared" si="18"/>
        <v>9270.0653133517444</v>
      </c>
      <c r="M5" s="53">
        <f t="shared" si="18"/>
        <v>9270.0653133517444</v>
      </c>
      <c r="N5" s="53">
        <f t="shared" si="18"/>
        <v>9270.0653133517444</v>
      </c>
      <c r="O5" t="s">
        <v>145</v>
      </c>
    </row>
    <row r="6" spans="1:15" x14ac:dyDescent="0.2">
      <c r="A6" s="42" t="s">
        <v>129</v>
      </c>
      <c r="B6" s="47" t="str">
        <f t="shared" ref="B6:H6" si="19">+IFERROR(B5/A5-1,"nm")</f>
        <v>nm</v>
      </c>
      <c r="C6" s="47">
        <f t="shared" ref="C6" si="20">+IFERROR(C5/B5-1,"nm")</f>
        <v>9.3407728869601137E-2</v>
      </c>
      <c r="D6" s="47">
        <f t="shared" ref="D6" si="21">+IFERROR(D5/C5-1,"nm")</f>
        <v>6.8040068040068125E-2</v>
      </c>
      <c r="E6" s="47">
        <f t="shared" ref="E6" si="22">+IFERROR(E5/D5-1,"nm")</f>
        <v>-9.2903910812245583E-2</v>
      </c>
      <c r="F6" s="47">
        <f t="shared" ref="F6" si="23">+IFERROR(F5/E5-1,"nm")</f>
        <v>8.3690987124463545E-2</v>
      </c>
      <c r="G6" s="47">
        <f t="shared" ref="G6" si="24">+IFERROR(G5/F5-1,"nm")</f>
        <v>-0.3344734473447345</v>
      </c>
      <c r="H6" s="47">
        <f t="shared" ref="H6" si="25">+IFERROR(H5/G5-1,"nm")</f>
        <v>1.0738436570192049</v>
      </c>
      <c r="I6" s="47">
        <f t="shared" ref="I6" si="26">+IFERROR(I5/H5-1,"nm")</f>
        <v>-1.2260336507108338E-2</v>
      </c>
      <c r="J6" s="47">
        <f t="shared" ref="J6" si="27">+IFERROR(J5/I5-1,"nm")</f>
        <v>0.22409419164819022</v>
      </c>
      <c r="K6" s="47">
        <f t="shared" ref="K6" si="28">+IFERROR(K5/J5-1,"nm")</f>
        <v>0</v>
      </c>
      <c r="L6" s="47">
        <f t="shared" ref="L6" si="29">+IFERROR(L5/K5-1,"nm")</f>
        <v>0</v>
      </c>
      <c r="M6" s="47">
        <f t="shared" ref="M6" si="30">+IFERROR(M5/L5-1,"nm")</f>
        <v>0</v>
      </c>
      <c r="N6" s="47">
        <f t="shared" ref="N6" si="31">+IFERROR(N5/M5-1,"nm")</f>
        <v>0</v>
      </c>
    </row>
    <row r="7" spans="1:15" x14ac:dyDescent="0.2">
      <c r="A7" s="42" t="s">
        <v>131</v>
      </c>
      <c r="B7" s="47">
        <f>+IFERROR(B5/B$3,"nm")</f>
        <v>0.15813208718669325</v>
      </c>
      <c r="C7" s="47">
        <f t="shared" ref="C7:I7" si="32">+IFERROR(C5/C$3,"nm")</f>
        <v>0.16342352359772672</v>
      </c>
      <c r="D7" s="47">
        <f t="shared" si="32"/>
        <v>0.16451237263464338</v>
      </c>
      <c r="E7" s="47">
        <f t="shared" si="32"/>
        <v>0.14083578316894249</v>
      </c>
      <c r="F7" s="47">
        <f t="shared" si="32"/>
        <v>0.14200986783240024</v>
      </c>
      <c r="G7" s="47">
        <f t="shared" si="32"/>
        <v>9.8842338849824879E-2</v>
      </c>
      <c r="H7" s="47">
        <f t="shared" si="32"/>
        <v>0.17214513449189456</v>
      </c>
      <c r="I7" s="47">
        <f t="shared" si="32"/>
        <v>0.16212802397773496</v>
      </c>
      <c r="J7" s="47">
        <f t="shared" ref="J7:N7" si="33">+IFERROR(J5/J$3,"nm")</f>
        <v>0.19912927951327183</v>
      </c>
      <c r="K7" s="47">
        <f t="shared" si="33"/>
        <v>0.19911217108485357</v>
      </c>
      <c r="L7" s="47">
        <f t="shared" si="33"/>
        <v>0.19911217108485357</v>
      </c>
      <c r="M7" s="47">
        <f t="shared" si="33"/>
        <v>0.19911217108485357</v>
      </c>
      <c r="N7" s="47">
        <f t="shared" si="33"/>
        <v>0.19911217108485357</v>
      </c>
    </row>
    <row r="8" spans="1:15" x14ac:dyDescent="0.2">
      <c r="A8" s="41" t="s">
        <v>132</v>
      </c>
      <c r="B8" s="53">
        <f>SUM(B38, B69, B100, B131, B181, B200)</f>
        <v>396</v>
      </c>
      <c r="C8" s="53">
        <f t="shared" ref="C8:I8" si="34">SUM(C38, C69, C100, C131, C181, C200)</f>
        <v>419</v>
      </c>
      <c r="D8" s="53">
        <f t="shared" si="34"/>
        <v>473</v>
      </c>
      <c r="E8" s="53">
        <f t="shared" si="34"/>
        <v>530</v>
      </c>
      <c r="F8" s="53">
        <f t="shared" si="34"/>
        <v>510</v>
      </c>
      <c r="G8" s="53">
        <f t="shared" si="34"/>
        <v>507</v>
      </c>
      <c r="H8" s="53">
        <f t="shared" si="34"/>
        <v>522</v>
      </c>
      <c r="I8" s="53">
        <f t="shared" si="34"/>
        <v>497</v>
      </c>
      <c r="J8" s="53">
        <f t="shared" ref="J8:N8" si="35">SUM(J38, J69, J100, J131, J181, J200)</f>
        <v>248.26464444265062</v>
      </c>
      <c r="K8" s="53">
        <f t="shared" si="35"/>
        <v>248.26464444265062</v>
      </c>
      <c r="L8" s="53">
        <f t="shared" si="35"/>
        <v>248.26464444265062</v>
      </c>
      <c r="M8" s="53">
        <f t="shared" si="35"/>
        <v>248.26464444265062</v>
      </c>
      <c r="N8" s="53">
        <f t="shared" si="35"/>
        <v>248.26464444265062</v>
      </c>
      <c r="O8" t="s">
        <v>146</v>
      </c>
    </row>
    <row r="9" spans="1:15" x14ac:dyDescent="0.2">
      <c r="A9" s="42" t="s">
        <v>129</v>
      </c>
      <c r="B9" s="47" t="str">
        <f t="shared" ref="B9:H9" si="36">+IFERROR(B8/A8-1,"nm")</f>
        <v>nm</v>
      </c>
      <c r="C9" s="47">
        <f t="shared" ref="C9" si="37">+IFERROR(C8/B8-1,"nm")</f>
        <v>5.8080808080808177E-2</v>
      </c>
      <c r="D9" s="47">
        <f t="shared" ref="D9" si="38">+IFERROR(D8/C8-1,"nm")</f>
        <v>0.12887828162291171</v>
      </c>
      <c r="E9" s="47">
        <f t="shared" ref="E9" si="39">+IFERROR(E8/D8-1,"nm")</f>
        <v>0.12050739957716705</v>
      </c>
      <c r="F9" s="47">
        <f t="shared" ref="F9" si="40">+IFERROR(F8/E8-1,"nm")</f>
        <v>-3.7735849056603765E-2</v>
      </c>
      <c r="G9" s="47">
        <f t="shared" ref="G9" si="41">+IFERROR(G8/F8-1,"nm")</f>
        <v>-5.8823529411764497E-3</v>
      </c>
      <c r="H9" s="47">
        <f t="shared" ref="H9" si="42">+IFERROR(H8/G8-1,"nm")</f>
        <v>2.9585798816567976E-2</v>
      </c>
      <c r="I9" s="47">
        <f t="shared" ref="I9" si="43">+IFERROR(I8/H8-1,"nm")</f>
        <v>-4.789272030651337E-2</v>
      </c>
      <c r="J9" s="47">
        <f t="shared" ref="J9" si="44">+IFERROR(J8/I8-1,"nm")</f>
        <v>-0.50047355242927438</v>
      </c>
      <c r="K9" s="47">
        <f t="shared" ref="K9" si="45">+IFERROR(K8/J8-1,"nm")</f>
        <v>0</v>
      </c>
      <c r="L9" s="47">
        <f t="shared" ref="L9" si="46">+IFERROR(L8/K8-1,"nm")</f>
        <v>0</v>
      </c>
      <c r="M9" s="47">
        <f t="shared" ref="M9" si="47">+IFERROR(M8/L8-1,"nm")</f>
        <v>0</v>
      </c>
      <c r="N9" s="47">
        <f t="shared" ref="N9" si="48">+IFERROR(N8/M8-1,"nm")</f>
        <v>0</v>
      </c>
    </row>
    <row r="10" spans="1:15" x14ac:dyDescent="0.2">
      <c r="A10" s="42" t="s">
        <v>133</v>
      </c>
      <c r="B10" s="47">
        <f>+IFERROR(B8/B$3,"nm")</f>
        <v>1.2940753570144766E-2</v>
      </c>
      <c r="C10" s="47">
        <f t="shared" ref="C10:I10" si="49">+IFERROR(C8/C$3,"nm")</f>
        <v>1.2941685198912775E-2</v>
      </c>
      <c r="D10" s="47">
        <f t="shared" si="49"/>
        <v>1.3770014556040757E-2</v>
      </c>
      <c r="E10" s="47">
        <f t="shared" si="49"/>
        <v>1.4561639695579305E-2</v>
      </c>
      <c r="F10" s="47">
        <f t="shared" si="49"/>
        <v>1.303780964797914E-2</v>
      </c>
      <c r="G10" s="47">
        <f t="shared" si="49"/>
        <v>1.3555062428147475E-2</v>
      </c>
      <c r="H10" s="47">
        <f t="shared" si="49"/>
        <v>1.1720328708069513E-2</v>
      </c>
      <c r="I10" s="47">
        <f t="shared" si="49"/>
        <v>1.0640119888674802E-2</v>
      </c>
      <c r="J10" s="47">
        <f t="shared" ref="J10:N10" si="50">+IFERROR(J8/J$3,"nm")</f>
        <v>5.3329462204844977E-3</v>
      </c>
      <c r="K10" s="47">
        <f t="shared" si="50"/>
        <v>5.3324880340796929E-3</v>
      </c>
      <c r="L10" s="47">
        <f t="shared" si="50"/>
        <v>5.3324880340796929E-3</v>
      </c>
      <c r="M10" s="47">
        <f t="shared" si="50"/>
        <v>5.3324880340796929E-3</v>
      </c>
      <c r="N10" s="47">
        <f t="shared" si="50"/>
        <v>5.3324880340796929E-3</v>
      </c>
    </row>
    <row r="11" spans="1:15" x14ac:dyDescent="0.2">
      <c r="A11" s="41" t="s">
        <v>134</v>
      </c>
      <c r="B11" s="53">
        <f>SUM(B42, B73, B104, B135, B154, B185, B204)</f>
        <v>4233</v>
      </c>
      <c r="C11" s="53">
        <f t="shared" ref="C11:I11" si="51">SUM(C42, C73, C104, C135, C154, C185, C204)</f>
        <v>4642</v>
      </c>
      <c r="D11" s="53">
        <f t="shared" si="51"/>
        <v>4945</v>
      </c>
      <c r="E11" s="53">
        <f t="shared" si="51"/>
        <v>4379</v>
      </c>
      <c r="F11" s="53">
        <f t="shared" si="51"/>
        <v>4850</v>
      </c>
      <c r="G11" s="53">
        <f t="shared" si="51"/>
        <v>2976</v>
      </c>
      <c r="H11" s="53">
        <f t="shared" si="51"/>
        <v>6923</v>
      </c>
      <c r="I11" s="53">
        <f t="shared" si="51"/>
        <v>6856</v>
      </c>
      <c r="J11" s="53">
        <f t="shared" ref="J11:N11" si="52">SUM(J42, J73, J104, J135, J154, J185, J204)</f>
        <v>9021.800660008219</v>
      </c>
      <c r="K11" s="53">
        <f t="shared" si="52"/>
        <v>9021.800660008219</v>
      </c>
      <c r="L11" s="53">
        <f t="shared" si="52"/>
        <v>9021.800660008219</v>
      </c>
      <c r="M11" s="53">
        <f t="shared" si="52"/>
        <v>9021.800660008219</v>
      </c>
      <c r="N11" s="53">
        <f t="shared" si="52"/>
        <v>9021.800660008219</v>
      </c>
      <c r="O11" t="s">
        <v>147</v>
      </c>
    </row>
    <row r="12" spans="1:15" x14ac:dyDescent="0.2">
      <c r="A12" s="42" t="s">
        <v>129</v>
      </c>
      <c r="B12" s="47" t="str">
        <f t="shared" ref="B12:H12" si="53">+IFERROR(B11/A11-1,"nm")</f>
        <v>nm</v>
      </c>
      <c r="C12" s="47">
        <f t="shared" ref="C12" si="54">+IFERROR(C11/B11-1,"nm")</f>
        <v>9.6621781242617555E-2</v>
      </c>
      <c r="D12" s="47">
        <f t="shared" ref="D12" si="55">+IFERROR(D11/C11-1,"nm")</f>
        <v>6.5273588970271357E-2</v>
      </c>
      <c r="E12" s="47">
        <f t="shared" ref="E12" si="56">+IFERROR(E11/D11-1,"nm")</f>
        <v>-0.11445904954499497</v>
      </c>
      <c r="F12" s="47">
        <f t="shared" ref="F12" si="57">+IFERROR(F11/E11-1,"nm")</f>
        <v>0.10755880337976698</v>
      </c>
      <c r="G12" s="47">
        <f t="shared" ref="G12" si="58">+IFERROR(G11/F11-1,"nm")</f>
        <v>-0.38639175257731961</v>
      </c>
      <c r="H12" s="47">
        <f t="shared" ref="H12" si="59">+IFERROR(H11/G11-1,"nm")</f>
        <v>1.32627688172043</v>
      </c>
      <c r="I12" s="47">
        <f t="shared" ref="I12" si="60">+IFERROR(I11/H11-1,"nm")</f>
        <v>-9.67788530983682E-3</v>
      </c>
      <c r="J12" s="47">
        <f t="shared" ref="J12" si="61">+IFERROR(J11/I11-1,"nm")</f>
        <v>0.31589857934775667</v>
      </c>
      <c r="K12" s="47">
        <f t="shared" ref="K12" si="62">+IFERROR(K11/J11-1,"nm")</f>
        <v>0</v>
      </c>
      <c r="L12" s="47">
        <f t="shared" ref="L12" si="63">+IFERROR(L11/K11-1,"nm")</f>
        <v>0</v>
      </c>
      <c r="M12" s="47">
        <f t="shared" ref="M12" si="64">+IFERROR(M11/L11-1,"nm")</f>
        <v>0</v>
      </c>
      <c r="N12" s="47">
        <f t="shared" ref="N12" si="65">+IFERROR(N11/M11-1,"nm")</f>
        <v>0</v>
      </c>
    </row>
    <row r="13" spans="1:15" x14ac:dyDescent="0.2">
      <c r="A13" s="42" t="s">
        <v>131</v>
      </c>
      <c r="B13" s="47">
        <f>+IFERROR(B11/B$3,"nm")</f>
        <v>0.13832881278389594</v>
      </c>
      <c r="C13" s="47">
        <f t="shared" ref="C13:I13" si="66">+IFERROR(C11/C$3,"nm")</f>
        <v>0.14337781072399308</v>
      </c>
      <c r="D13" s="47">
        <f t="shared" si="66"/>
        <v>0.14395924308588065</v>
      </c>
      <c r="E13" s="47">
        <f t="shared" si="66"/>
        <v>0.12031211363573921</v>
      </c>
      <c r="F13" s="47">
        <f t="shared" si="66"/>
        <v>0.12398701331901731</v>
      </c>
      <c r="G13" s="47">
        <f t="shared" si="66"/>
        <v>7.9565810229126011E-2</v>
      </c>
      <c r="H13" s="47">
        <f t="shared" si="66"/>
        <v>0.1554402981723472</v>
      </c>
      <c r="I13" s="47">
        <f t="shared" si="66"/>
        <v>0.14677799186469706</v>
      </c>
      <c r="J13" s="47">
        <f t="shared" ref="J13:N13" si="67">+IFERROR(J11/J$3,"nm")</f>
        <v>0.19379633310158861</v>
      </c>
      <c r="K13" s="47">
        <f t="shared" si="67"/>
        <v>0.19377968285959157</v>
      </c>
      <c r="L13" s="47">
        <f t="shared" si="67"/>
        <v>0.19377968285959157</v>
      </c>
      <c r="M13" s="47">
        <f t="shared" si="67"/>
        <v>0.19377968285959157</v>
      </c>
      <c r="N13" s="47">
        <f t="shared" si="67"/>
        <v>0.19377968285959157</v>
      </c>
    </row>
    <row r="14" spans="1:15" x14ac:dyDescent="0.2">
      <c r="A14" s="41" t="s">
        <v>135</v>
      </c>
      <c r="B14" s="53">
        <f>SUM(B45, B76, B107, B138, B157, B188, B207)</f>
        <v>963</v>
      </c>
      <c r="C14" s="53">
        <f t="shared" ref="C14:I14" si="68">SUM(C45, C76, C107, C138, C157, C188, C207)</f>
        <v>1143</v>
      </c>
      <c r="D14" s="53">
        <f t="shared" si="68"/>
        <v>1105</v>
      </c>
      <c r="E14" s="53">
        <f t="shared" si="68"/>
        <v>1028</v>
      </c>
      <c r="F14" s="53">
        <f t="shared" si="68"/>
        <v>1119</v>
      </c>
      <c r="G14" s="53">
        <f t="shared" si="68"/>
        <v>1086</v>
      </c>
      <c r="H14" s="53">
        <f t="shared" si="68"/>
        <v>695</v>
      </c>
      <c r="I14" s="53">
        <f t="shared" si="68"/>
        <v>758</v>
      </c>
      <c r="J14" s="53">
        <f t="shared" ref="J14:N14" si="69">SUM(J45, J76, J107, J138, J157, J188, J207)</f>
        <v>331.28394115961731</v>
      </c>
      <c r="K14" s="53">
        <f t="shared" si="69"/>
        <v>331.28394115961731</v>
      </c>
      <c r="L14" s="53">
        <f t="shared" si="69"/>
        <v>331.28394115961731</v>
      </c>
      <c r="M14" s="53">
        <f t="shared" si="69"/>
        <v>331.28394115961731</v>
      </c>
      <c r="N14" s="53">
        <f t="shared" si="69"/>
        <v>331.28394115961731</v>
      </c>
      <c r="O14" t="s">
        <v>148</v>
      </c>
    </row>
    <row r="15" spans="1:15" x14ac:dyDescent="0.2">
      <c r="A15" s="42" t="s">
        <v>129</v>
      </c>
      <c r="B15" s="47" t="str">
        <f t="shared" ref="B15:H15" si="70">+IFERROR(B14/A14-1,"nm")</f>
        <v>nm</v>
      </c>
      <c r="C15" s="47">
        <f t="shared" ref="C15" si="71">+IFERROR(C14/B14-1,"nm")</f>
        <v>0.18691588785046731</v>
      </c>
      <c r="D15" s="47">
        <f t="shared" ref="D15" si="72">+IFERROR(D14/C14-1,"nm")</f>
        <v>-3.3245844269466307E-2</v>
      </c>
      <c r="E15" s="47">
        <f t="shared" ref="E15" si="73">+IFERROR(E14/D14-1,"nm")</f>
        <v>-6.9683257918552011E-2</v>
      </c>
      <c r="F15" s="47">
        <f t="shared" ref="F15" si="74">+IFERROR(F14/E14-1,"nm")</f>
        <v>8.8521400778210024E-2</v>
      </c>
      <c r="G15" s="47">
        <f t="shared" ref="G15" si="75">+IFERROR(G14/F14-1,"nm")</f>
        <v>-2.9490616621983934E-2</v>
      </c>
      <c r="H15" s="47">
        <f t="shared" ref="H15" si="76">+IFERROR(H14/G14-1,"nm")</f>
        <v>-0.36003683241252304</v>
      </c>
      <c r="I15" s="47">
        <f t="shared" ref="I15" si="77">+IFERROR(I14/H14-1,"nm")</f>
        <v>9.0647482014388547E-2</v>
      </c>
      <c r="J15" s="47">
        <f t="shared" ref="J15" si="78">+IFERROR(J14/I14-1,"nm")</f>
        <v>-0.56294994569971335</v>
      </c>
      <c r="K15" s="47">
        <f t="shared" ref="K15" si="79">+IFERROR(K14/J14-1,"nm")</f>
        <v>0</v>
      </c>
      <c r="L15" s="47">
        <f t="shared" ref="L15" si="80">+IFERROR(L14/K14-1,"nm")</f>
        <v>0</v>
      </c>
      <c r="M15" s="47">
        <f t="shared" ref="M15" si="81">+IFERROR(M14/L14-1,"nm")</f>
        <v>0</v>
      </c>
      <c r="N15" s="47">
        <f t="shared" ref="N15" si="82">+IFERROR(N14/M14-1,"nm")</f>
        <v>0</v>
      </c>
    </row>
    <row r="16" spans="1:15" x14ac:dyDescent="0.2">
      <c r="A16" s="42" t="s">
        <v>133</v>
      </c>
      <c r="B16" s="47">
        <f>+IFERROR(B14/B$3,"nm")</f>
        <v>3.146955981830659E-2</v>
      </c>
      <c r="C16" s="47">
        <f t="shared" ref="C16:I16" si="83">+IFERROR(C14/C$3,"nm")</f>
        <v>3.5303928836174947E-2</v>
      </c>
      <c r="D16" s="47">
        <f t="shared" si="83"/>
        <v>3.2168850072780204E-2</v>
      </c>
      <c r="E16" s="47">
        <f t="shared" si="83"/>
        <v>2.8244086051048164E-2</v>
      </c>
      <c r="F16" s="47">
        <f t="shared" si="83"/>
        <v>2.8606488227624818E-2</v>
      </c>
      <c r="G16" s="47">
        <f t="shared" si="83"/>
        <v>2.9035104136031869E-2</v>
      </c>
      <c r="H16" s="47">
        <f t="shared" si="83"/>
        <v>1.5604652207104046E-2</v>
      </c>
      <c r="I16" s="47">
        <f t="shared" si="83"/>
        <v>1.6227788482123744E-2</v>
      </c>
      <c r="J16" s="47">
        <f t="shared" ref="J16:N16" si="84">+IFERROR(J14/J$3,"nm")</f>
        <v>7.1162748359946343E-3</v>
      </c>
      <c r="K16" s="47">
        <f t="shared" si="84"/>
        <v>7.1156634327949955E-3</v>
      </c>
      <c r="L16" s="47">
        <f t="shared" si="84"/>
        <v>7.1156634327949955E-3</v>
      </c>
      <c r="M16" s="47">
        <f t="shared" si="84"/>
        <v>7.1156634327949955E-3</v>
      </c>
      <c r="N16" s="47">
        <f t="shared" si="84"/>
        <v>7.1156634327949955E-3</v>
      </c>
    </row>
    <row r="17" spans="1:15" x14ac:dyDescent="0.2">
      <c r="A17" s="9" t="s">
        <v>143</v>
      </c>
      <c r="B17" s="53">
        <f>SUM(B48, B79, B110, B141, B160, B191, B210)</f>
        <v>3011</v>
      </c>
      <c r="C17" s="53">
        <f t="shared" ref="C17:I17" si="85">SUM(C48, C79, C110, C141, C160, C191, C210)</f>
        <v>3520</v>
      </c>
      <c r="D17" s="53">
        <f t="shared" si="85"/>
        <v>3989</v>
      </c>
      <c r="E17" s="53">
        <f t="shared" si="85"/>
        <v>4454</v>
      </c>
      <c r="F17" s="53">
        <f t="shared" si="85"/>
        <v>4744</v>
      </c>
      <c r="G17" s="53">
        <f t="shared" si="85"/>
        <v>4866</v>
      </c>
      <c r="H17" s="53">
        <f t="shared" si="85"/>
        <v>4904</v>
      </c>
      <c r="I17" s="53">
        <f t="shared" si="85"/>
        <v>4791</v>
      </c>
      <c r="J17" s="53">
        <f t="shared" ref="J17:N17" si="86">SUM(J48, J79, J110, J141, J160, J191, J210)</f>
        <v>1483.9854982660715</v>
      </c>
      <c r="K17" s="53">
        <f t="shared" si="86"/>
        <v>1483.9854982660715</v>
      </c>
      <c r="L17" s="53">
        <f t="shared" si="86"/>
        <v>1483.9854982660715</v>
      </c>
      <c r="M17" s="53">
        <f t="shared" si="86"/>
        <v>1483.9854982660715</v>
      </c>
      <c r="N17" s="53">
        <f t="shared" si="86"/>
        <v>1483.9854982660715</v>
      </c>
      <c r="O17" t="s">
        <v>149</v>
      </c>
    </row>
    <row r="18" spans="1:15" x14ac:dyDescent="0.2">
      <c r="A18" s="42" t="s">
        <v>129</v>
      </c>
      <c r="B18" s="47" t="str">
        <f t="shared" ref="B18:H18" si="87">+IFERROR(B17/A17-1,"nm")</f>
        <v>nm</v>
      </c>
      <c r="C18" s="47">
        <f t="shared" ref="C18" si="88">+IFERROR(C17/B17-1,"nm")</f>
        <v>0.16904682829624718</v>
      </c>
      <c r="D18" s="47">
        <f t="shared" ref="D18" si="89">+IFERROR(D17/C17-1,"nm")</f>
        <v>0.13323863636363642</v>
      </c>
      <c r="E18" s="47">
        <f t="shared" ref="E18" si="90">+IFERROR(E17/D17-1,"nm")</f>
        <v>0.11657056906492858</v>
      </c>
      <c r="F18" s="47">
        <f t="shared" ref="F18" si="91">+IFERROR(F17/E17-1,"nm")</f>
        <v>6.5110013471037176E-2</v>
      </c>
      <c r="G18" s="47">
        <f t="shared" ref="G18" si="92">+IFERROR(G17/F17-1,"nm")</f>
        <v>2.5716694772343951E-2</v>
      </c>
      <c r="H18" s="47">
        <f t="shared" ref="H18" si="93">+IFERROR(H17/G17-1,"nm")</f>
        <v>7.8092889436909285E-3</v>
      </c>
      <c r="I18" s="47">
        <f t="shared" ref="I18" si="94">+IFERROR(I17/H17-1,"nm")</f>
        <v>-2.3042414355628038E-2</v>
      </c>
      <c r="J18" s="47">
        <f t="shared" ref="J18" si="95">+IFERROR(J17/I17-1,"nm")</f>
        <v>-0.69025558374742824</v>
      </c>
      <c r="K18" s="47">
        <f t="shared" ref="K18" si="96">+IFERROR(K17/J17-1,"nm")</f>
        <v>0</v>
      </c>
      <c r="L18" s="47">
        <f t="shared" ref="L18" si="97">+IFERROR(L17/K17-1,"nm")</f>
        <v>0</v>
      </c>
      <c r="M18" s="47">
        <f t="shared" ref="M18" si="98">+IFERROR(M17/L17-1,"nm")</f>
        <v>0</v>
      </c>
      <c r="N18" s="47">
        <f t="shared" ref="N18" si="99">+IFERROR(N17/M17-1,"nm")</f>
        <v>0</v>
      </c>
    </row>
    <row r="19" spans="1:15" x14ac:dyDescent="0.2">
      <c r="A19" s="42" t="s">
        <v>133</v>
      </c>
      <c r="B19" s="47">
        <f>+IFERROR(B17/B$3,"nm")</f>
        <v>9.8395477271984569E-2</v>
      </c>
      <c r="C19" s="47">
        <f t="shared" ref="C19:I19" si="100">+IFERROR(C17/C$3,"nm")</f>
        <v>0.10872251050160613</v>
      </c>
      <c r="D19" s="47">
        <f t="shared" si="100"/>
        <v>0.11612809315866085</v>
      </c>
      <c r="E19" s="47">
        <f t="shared" si="100"/>
        <v>0.12237272302662307</v>
      </c>
      <c r="F19" s="47">
        <f t="shared" si="100"/>
        <v>0.1212771940588491</v>
      </c>
      <c r="G19" s="47">
        <f t="shared" si="100"/>
        <v>0.13009651632222013</v>
      </c>
      <c r="H19" s="47">
        <f t="shared" si="100"/>
        <v>0.11010822219228523</v>
      </c>
      <c r="I19" s="47">
        <f t="shared" si="100"/>
        <v>0.10256904303147078</v>
      </c>
      <c r="J19" s="47">
        <f t="shared" ref="J19:N19" si="101">+IFERROR(J17/J$3,"nm")</f>
        <v>3.1877333447936827E-2</v>
      </c>
      <c r="K19" s="47">
        <f t="shared" si="101"/>
        <v>3.1874594668994866E-2</v>
      </c>
      <c r="L19" s="47">
        <f t="shared" si="101"/>
        <v>3.1874594668994866E-2</v>
      </c>
      <c r="M19" s="47">
        <f t="shared" si="101"/>
        <v>3.1874594668994866E-2</v>
      </c>
      <c r="N19" s="47">
        <f t="shared" si="101"/>
        <v>3.1874594668994866E-2</v>
      </c>
    </row>
    <row r="20" spans="1:15" x14ac:dyDescent="0.2">
      <c r="A20" s="43" t="str">
        <f>+Historicals!A109</f>
        <v>North America</v>
      </c>
      <c r="B20" s="43"/>
      <c r="C20" s="43"/>
      <c r="D20" s="43"/>
      <c r="E20" s="43"/>
      <c r="F20" s="43"/>
      <c r="G20" s="43"/>
      <c r="H20" s="43"/>
      <c r="I20" s="43"/>
      <c r="J20" s="39"/>
      <c r="K20" s="39"/>
      <c r="L20" s="39"/>
      <c r="M20" s="39"/>
      <c r="N20" s="39"/>
    </row>
    <row r="21" spans="1:15" x14ac:dyDescent="0.2">
      <c r="A21" s="9" t="s">
        <v>136</v>
      </c>
      <c r="B21" s="9">
        <f>+Historicals!B109</f>
        <v>13740</v>
      </c>
      <c r="C21" s="9">
        <f>+Historicals!C109</f>
        <v>14764</v>
      </c>
      <c r="D21" s="9">
        <f>+Historicals!D109</f>
        <v>15216</v>
      </c>
      <c r="E21" s="9">
        <f>+Historicals!E109</f>
        <v>14855</v>
      </c>
      <c r="F21" s="9">
        <f>+Historicals!F109</f>
        <v>15902</v>
      </c>
      <c r="G21" s="9">
        <f>+Historicals!G109</f>
        <v>14484</v>
      </c>
      <c r="H21" s="9">
        <f>+Historicals!H109</f>
        <v>17179</v>
      </c>
      <c r="I21" s="9">
        <f>+Historicals!I109</f>
        <v>18353</v>
      </c>
      <c r="J21" s="9">
        <f>+SUM(J23+J27+J31)</f>
        <v>18353</v>
      </c>
      <c r="K21" s="9">
        <f t="shared" ref="K21:N21" si="102">+SUM(K23+K27+K31)</f>
        <v>18353</v>
      </c>
      <c r="L21" s="9">
        <f t="shared" si="102"/>
        <v>18353</v>
      </c>
      <c r="M21" s="9">
        <f t="shared" si="102"/>
        <v>18353</v>
      </c>
      <c r="N21" s="9">
        <f t="shared" si="102"/>
        <v>18353</v>
      </c>
    </row>
    <row r="22" spans="1:15" x14ac:dyDescent="0.2">
      <c r="A22" s="44" t="s">
        <v>129</v>
      </c>
      <c r="B22" s="47" t="str">
        <f t="shared" ref="B22:H22" si="103">+IFERROR(B21/A21-1,"nm")</f>
        <v>nm</v>
      </c>
      <c r="C22" s="47">
        <f t="shared" si="103"/>
        <v>7.4526928675400228E-2</v>
      </c>
      <c r="D22" s="47">
        <f t="shared" si="103"/>
        <v>3.0615009482525046E-2</v>
      </c>
      <c r="E22" s="47">
        <f t="shared" si="103"/>
        <v>-2.372502628811779E-2</v>
      </c>
      <c r="F22" s="47">
        <f t="shared" si="103"/>
        <v>7.0481319421070276E-2</v>
      </c>
      <c r="G22" s="47">
        <f t="shared" si="103"/>
        <v>-8.9171173437303519E-2</v>
      </c>
      <c r="H22" s="47">
        <f t="shared" si="103"/>
        <v>0.18606738470035911</v>
      </c>
      <c r="I22" s="47">
        <f>+IFERROR(I21/H21-1,"nm")</f>
        <v>6.8339251411607238E-2</v>
      </c>
      <c r="J22" s="47">
        <f t="shared" ref="J22:N22" si="104">+IFERROR(J21/I21-1,"nm")</f>
        <v>0</v>
      </c>
      <c r="K22" s="47">
        <f t="shared" si="104"/>
        <v>0</v>
      </c>
      <c r="L22" s="47">
        <f t="shared" si="104"/>
        <v>0</v>
      </c>
      <c r="M22" s="47">
        <f t="shared" si="104"/>
        <v>0</v>
      </c>
      <c r="N22" s="47">
        <f t="shared" si="104"/>
        <v>0</v>
      </c>
    </row>
    <row r="23" spans="1:15" x14ac:dyDescent="0.2">
      <c r="A23" s="45" t="s">
        <v>113</v>
      </c>
      <c r="B23" s="3">
        <f>+Historicals!B110</f>
        <v>8506</v>
      </c>
      <c r="C23" s="3">
        <f>+Historicals!C110</f>
        <v>9299</v>
      </c>
      <c r="D23" s="3">
        <f>+Historicals!D110</f>
        <v>9684</v>
      </c>
      <c r="E23" s="3">
        <f>+Historicals!E110</f>
        <v>9322</v>
      </c>
      <c r="F23" s="3">
        <f>+Historicals!F110</f>
        <v>10045</v>
      </c>
      <c r="G23" s="3">
        <f>+Historicals!G110</f>
        <v>9329</v>
      </c>
      <c r="H23" s="3">
        <f>+Historicals!H110</f>
        <v>11644</v>
      </c>
      <c r="I23" s="3">
        <f>+Historicals!I110</f>
        <v>12228</v>
      </c>
      <c r="J23" s="3">
        <f>+I23*(1+J24)</f>
        <v>12228</v>
      </c>
      <c r="K23" s="3">
        <f t="shared" ref="K23:N23" si="105">+J23*(1+K24)</f>
        <v>12228</v>
      </c>
      <c r="L23" s="3">
        <f t="shared" si="105"/>
        <v>12228</v>
      </c>
      <c r="M23" s="3">
        <f t="shared" si="105"/>
        <v>12228</v>
      </c>
      <c r="N23" s="3">
        <f t="shared" si="105"/>
        <v>12228</v>
      </c>
    </row>
    <row r="24" spans="1:15" x14ac:dyDescent="0.2">
      <c r="A24" s="44" t="s">
        <v>129</v>
      </c>
      <c r="B24" s="47" t="str">
        <f t="shared" ref="B24" si="106">+IFERROR(B23/A23-1,"nm")</f>
        <v>nm</v>
      </c>
      <c r="C24" s="47">
        <f t="shared" ref="C24" si="107">+IFERROR(C23/B23-1,"nm")</f>
        <v>9.3228309428638578E-2</v>
      </c>
      <c r="D24" s="47">
        <f t="shared" ref="D24" si="108">+IFERROR(D23/C23-1,"nm")</f>
        <v>4.1402301322722934E-2</v>
      </c>
      <c r="E24" s="47">
        <f t="shared" ref="E24" si="109">+IFERROR(E23/D23-1,"nm")</f>
        <v>-3.7381247418422192E-2</v>
      </c>
      <c r="F24" s="47">
        <f t="shared" ref="F24" si="110">+IFERROR(F23/E23-1,"nm")</f>
        <v>7.755846384895948E-2</v>
      </c>
      <c r="G24" s="47">
        <f t="shared" ref="G24" si="111">+IFERROR(G23/F23-1,"nm")</f>
        <v>-7.1279243404678949E-2</v>
      </c>
      <c r="H24" s="47">
        <f t="shared" ref="H24" si="112">+IFERROR(H23/G23-1,"nm")</f>
        <v>0.24815092721620746</v>
      </c>
      <c r="I24" s="47">
        <f>+IFERROR(I23/H23-1,"nm")</f>
        <v>5.0154586052902683E-2</v>
      </c>
      <c r="J24" s="47">
        <f>+J25+J26</f>
        <v>0</v>
      </c>
      <c r="K24" s="47">
        <f t="shared" ref="K24:N24" si="113">+K25+K26</f>
        <v>0</v>
      </c>
      <c r="L24" s="47">
        <f t="shared" si="113"/>
        <v>0</v>
      </c>
      <c r="M24" s="47">
        <f t="shared" si="113"/>
        <v>0</v>
      </c>
      <c r="N24" s="47">
        <f t="shared" si="113"/>
        <v>0</v>
      </c>
    </row>
    <row r="25" spans="1:15" x14ac:dyDescent="0.2">
      <c r="A25" s="44" t="s">
        <v>137</v>
      </c>
      <c r="B25" s="47">
        <f>+Historicals!B182</f>
        <v>0.14000000000000001</v>
      </c>
      <c r="C25" s="47">
        <f>+Historicals!C182</f>
        <v>0.1</v>
      </c>
      <c r="D25" s="47">
        <f>+Historicals!D182</f>
        <v>0.04</v>
      </c>
      <c r="E25" s="47">
        <f>+Historicals!E182</f>
        <v>-0.04</v>
      </c>
      <c r="F25" s="47">
        <f>+Historicals!F182</f>
        <v>0.08</v>
      </c>
      <c r="G25" s="47">
        <f>+Historicals!G182</f>
        <v>-0.14000000000000001</v>
      </c>
      <c r="H25" s="47">
        <f>+Historicals!H182</f>
        <v>0.25</v>
      </c>
      <c r="I25" s="47">
        <f>+Historicals!I182</f>
        <v>0.05</v>
      </c>
      <c r="J25" s="49">
        <v>0</v>
      </c>
      <c r="K25" s="49">
        <f t="shared" ref="K25:N26" si="114">+J25</f>
        <v>0</v>
      </c>
      <c r="L25" s="49">
        <f t="shared" si="114"/>
        <v>0</v>
      </c>
      <c r="M25" s="49">
        <f t="shared" si="114"/>
        <v>0</v>
      </c>
      <c r="N25" s="49">
        <f t="shared" si="114"/>
        <v>0</v>
      </c>
    </row>
    <row r="26" spans="1:15" x14ac:dyDescent="0.2">
      <c r="A26" s="44" t="s">
        <v>138</v>
      </c>
      <c r="B26" s="47" t="str">
        <f t="shared" ref="B26:H26" si="115">+IFERROR(B24-B25,"nm")</f>
        <v>nm</v>
      </c>
      <c r="C26" s="47">
        <f t="shared" si="115"/>
        <v>-6.7716905713614273E-3</v>
      </c>
      <c r="D26" s="47">
        <f t="shared" si="115"/>
        <v>1.4023013227229333E-3</v>
      </c>
      <c r="E26" s="47">
        <f t="shared" si="115"/>
        <v>2.6187525815778087E-3</v>
      </c>
      <c r="F26" s="47">
        <f t="shared" si="115"/>
        <v>-2.4415361510405215E-3</v>
      </c>
      <c r="G26" s="47">
        <f t="shared" si="115"/>
        <v>6.8720756595321064E-2</v>
      </c>
      <c r="H26" s="47">
        <f t="shared" si="115"/>
        <v>-1.849072783792538E-3</v>
      </c>
      <c r="I26" s="47">
        <f>+IFERROR(I24-I25,"nm")</f>
        <v>1.5458605290268046E-4</v>
      </c>
      <c r="J26" s="49">
        <v>0</v>
      </c>
      <c r="K26" s="49">
        <f t="shared" si="114"/>
        <v>0</v>
      </c>
      <c r="L26" s="49">
        <f t="shared" si="114"/>
        <v>0</v>
      </c>
      <c r="M26" s="49">
        <f t="shared" si="114"/>
        <v>0</v>
      </c>
      <c r="N26" s="49">
        <f t="shared" si="114"/>
        <v>0</v>
      </c>
    </row>
    <row r="27" spans="1:15" x14ac:dyDescent="0.2">
      <c r="A27" s="45" t="s">
        <v>114</v>
      </c>
      <c r="B27" s="3">
        <f>+Historicals!B111</f>
        <v>4410</v>
      </c>
      <c r="C27" s="3">
        <f>+Historicals!C111</f>
        <v>4746</v>
      </c>
      <c r="D27" s="3">
        <f>+Historicals!D111</f>
        <v>4886</v>
      </c>
      <c r="E27" s="3">
        <f>+Historicals!E111</f>
        <v>4938</v>
      </c>
      <c r="F27" s="3">
        <f>+Historicals!F111</f>
        <v>5260</v>
      </c>
      <c r="G27" s="3">
        <f>+Historicals!G111</f>
        <v>4639</v>
      </c>
      <c r="H27" s="3">
        <f>+Historicals!H111</f>
        <v>5028</v>
      </c>
      <c r="I27" s="3">
        <f>+Historicals!I111</f>
        <v>5492</v>
      </c>
      <c r="J27" s="3">
        <f>+I27*(1+J28)</f>
        <v>5492</v>
      </c>
      <c r="K27" s="3">
        <f t="shared" ref="K27" si="116">+J27*(1+K28)</f>
        <v>5492</v>
      </c>
      <c r="L27" s="3">
        <f t="shared" ref="L27" si="117">+K27*(1+L28)</f>
        <v>5492</v>
      </c>
      <c r="M27" s="3">
        <f t="shared" ref="M27" si="118">+L27*(1+M28)</f>
        <v>5492</v>
      </c>
      <c r="N27" s="3">
        <f t="shared" ref="N27" si="119">+M27*(1+N28)</f>
        <v>5492</v>
      </c>
    </row>
    <row r="28" spans="1:15" x14ac:dyDescent="0.2">
      <c r="A28" s="44" t="s">
        <v>129</v>
      </c>
      <c r="B28" s="47" t="str">
        <f t="shared" ref="B28" si="120">+IFERROR(B27/A27-1,"nm")</f>
        <v>nm</v>
      </c>
      <c r="C28" s="47">
        <f t="shared" ref="C28" si="121">+IFERROR(C27/B27-1,"nm")</f>
        <v>7.6190476190476142E-2</v>
      </c>
      <c r="D28" s="47">
        <f t="shared" ref="D28" si="122">+IFERROR(D27/C27-1,"nm")</f>
        <v>2.9498525073746285E-2</v>
      </c>
      <c r="E28" s="47">
        <f t="shared" ref="E28" si="123">+IFERROR(E27/D27-1,"nm")</f>
        <v>1.0642652476463343E-2</v>
      </c>
      <c r="F28" s="47">
        <f t="shared" ref="F28" si="124">+IFERROR(F27/E27-1,"nm")</f>
        <v>6.5208586472256025E-2</v>
      </c>
      <c r="G28" s="47">
        <f t="shared" ref="G28" si="125">+IFERROR(G27/F27-1,"nm")</f>
        <v>-0.11806083650190113</v>
      </c>
      <c r="H28" s="47">
        <f t="shared" ref="H28" si="126">+IFERROR(H27/G27-1,"nm")</f>
        <v>8.3854278939426541E-2</v>
      </c>
      <c r="I28" s="47">
        <f>+IFERROR(I27/H27-1,"nm")</f>
        <v>9.2283214001591007E-2</v>
      </c>
      <c r="J28" s="47">
        <f>+J29+J30</f>
        <v>0</v>
      </c>
      <c r="K28" s="47">
        <f t="shared" ref="K28" si="127">+K29+K30</f>
        <v>0</v>
      </c>
      <c r="L28" s="47">
        <f t="shared" ref="L28" si="128">+L29+L30</f>
        <v>0</v>
      </c>
      <c r="M28" s="47">
        <f t="shared" ref="M28" si="129">+M29+M30</f>
        <v>0</v>
      </c>
      <c r="N28" s="47">
        <f t="shared" ref="N28" si="130">+N29+N30</f>
        <v>0</v>
      </c>
    </row>
    <row r="29" spans="1:15" x14ac:dyDescent="0.2">
      <c r="A29" s="44" t="s">
        <v>137</v>
      </c>
      <c r="B29" s="47">
        <f>+Historicals!B186</f>
        <v>0.47</v>
      </c>
      <c r="C29" s="47">
        <f>+Historicals!C186</f>
        <v>0.37</v>
      </c>
      <c r="D29" s="47">
        <f>+Historicals!D186</f>
        <v>0.16</v>
      </c>
      <c r="E29" s="47">
        <f>+Historicals!E186</f>
        <v>0.06</v>
      </c>
      <c r="F29" s="47">
        <f>+Historicals!F186</f>
        <v>0.12</v>
      </c>
      <c r="G29" s="47">
        <f>+Historicals!G186</f>
        <v>-0.03</v>
      </c>
      <c r="H29" s="47">
        <f>+Historicals!H186</f>
        <v>0.13</v>
      </c>
      <c r="I29" s="47">
        <f>+Historicals!I186</f>
        <v>0.09</v>
      </c>
      <c r="J29" s="49">
        <v>0</v>
      </c>
      <c r="K29" s="49">
        <f t="shared" ref="K29:N29" si="131">+J29</f>
        <v>0</v>
      </c>
      <c r="L29" s="49">
        <f t="shared" si="131"/>
        <v>0</v>
      </c>
      <c r="M29" s="49">
        <f t="shared" si="131"/>
        <v>0</v>
      </c>
      <c r="N29" s="49">
        <f t="shared" si="131"/>
        <v>0</v>
      </c>
    </row>
    <row r="30" spans="1:15" x14ac:dyDescent="0.2">
      <c r="A30" s="44" t="s">
        <v>138</v>
      </c>
      <c r="B30" s="47" t="str">
        <f t="shared" ref="B30" si="132">+IFERROR(B28-B29,"nm")</f>
        <v>nm</v>
      </c>
      <c r="C30" s="47">
        <f t="shared" ref="C30" si="133">+IFERROR(C28-C29,"nm")</f>
        <v>-0.29380952380952385</v>
      </c>
      <c r="D30" s="47">
        <f t="shared" ref="D30" si="134">+IFERROR(D28-D29,"nm")</f>
        <v>-0.13050147492625372</v>
      </c>
      <c r="E30" s="47">
        <f t="shared" ref="E30" si="135">+IFERROR(E28-E29,"nm")</f>
        <v>-4.9357347523536654E-2</v>
      </c>
      <c r="F30" s="47">
        <f t="shared" ref="F30" si="136">+IFERROR(F28-F29,"nm")</f>
        <v>-5.4791413527743971E-2</v>
      </c>
      <c r="G30" s="47">
        <f t="shared" ref="G30" si="137">+IFERROR(G28-G29,"nm")</f>
        <v>-8.8060836501901135E-2</v>
      </c>
      <c r="H30" s="47">
        <f t="shared" ref="H30" si="138">+IFERROR(H28-H29,"nm")</f>
        <v>-4.6145721060573464E-2</v>
      </c>
      <c r="I30" s="47">
        <f>+IFERROR(I28-I29,"nm")</f>
        <v>2.2832140015910107E-3</v>
      </c>
      <c r="J30" s="49">
        <v>0</v>
      </c>
      <c r="K30" s="49">
        <f t="shared" ref="K30:N30" si="139">+J30</f>
        <v>0</v>
      </c>
      <c r="L30" s="49">
        <f t="shared" si="139"/>
        <v>0</v>
      </c>
      <c r="M30" s="49">
        <f t="shared" si="139"/>
        <v>0</v>
      </c>
      <c r="N30" s="49">
        <f t="shared" si="139"/>
        <v>0</v>
      </c>
    </row>
    <row r="31" spans="1:15" x14ac:dyDescent="0.2">
      <c r="A31" s="45" t="s">
        <v>115</v>
      </c>
      <c r="B31" s="3">
        <f>+Historicals!B112</f>
        <v>824</v>
      </c>
      <c r="C31" s="3">
        <f>+Historicals!C112</f>
        <v>719</v>
      </c>
      <c r="D31" s="3">
        <f>+Historicals!D112</f>
        <v>646</v>
      </c>
      <c r="E31" s="3">
        <f>+Historicals!E112</f>
        <v>595</v>
      </c>
      <c r="F31" s="3">
        <f>+Historicals!F112</f>
        <v>597</v>
      </c>
      <c r="G31" s="3">
        <f>+Historicals!G112</f>
        <v>516</v>
      </c>
      <c r="H31" s="3">
        <f>+Historicals!H112</f>
        <v>507</v>
      </c>
      <c r="I31" s="3">
        <f>+Historicals!I112</f>
        <v>633</v>
      </c>
      <c r="J31" s="3">
        <f>+I31*(1+J32)</f>
        <v>633</v>
      </c>
      <c r="K31" s="3">
        <f t="shared" ref="K31" si="140">+J31*(1+K32)</f>
        <v>633</v>
      </c>
      <c r="L31" s="3">
        <f t="shared" ref="L31" si="141">+K31*(1+L32)</f>
        <v>633</v>
      </c>
      <c r="M31" s="3">
        <f t="shared" ref="M31" si="142">+L31*(1+M32)</f>
        <v>633</v>
      </c>
      <c r="N31" s="3">
        <f t="shared" ref="N31" si="143">+M31*(1+N32)</f>
        <v>633</v>
      </c>
    </row>
    <row r="32" spans="1:15" x14ac:dyDescent="0.2">
      <c r="A32" s="44" t="s">
        <v>129</v>
      </c>
      <c r="B32" s="47" t="str">
        <f t="shared" ref="B32" si="144">+IFERROR(B31/A31-1,"nm")</f>
        <v>nm</v>
      </c>
      <c r="C32" s="47">
        <f t="shared" ref="C32" si="145">+IFERROR(C31/B31-1,"nm")</f>
        <v>-0.12742718446601942</v>
      </c>
      <c r="D32" s="47">
        <f t="shared" ref="D32" si="146">+IFERROR(D31/C31-1,"nm")</f>
        <v>-0.10152990264255912</v>
      </c>
      <c r="E32" s="47">
        <f t="shared" ref="E32" si="147">+IFERROR(E31/D31-1,"nm")</f>
        <v>-7.8947368421052655E-2</v>
      </c>
      <c r="F32" s="47">
        <f t="shared" ref="F32" si="148">+IFERROR(F31/E31-1,"nm")</f>
        <v>3.3613445378151141E-3</v>
      </c>
      <c r="G32" s="47">
        <f t="shared" ref="G32" si="149">+IFERROR(G31/F31-1,"nm")</f>
        <v>-0.13567839195979903</v>
      </c>
      <c r="H32" s="47">
        <f t="shared" ref="H32" si="150">+IFERROR(H31/G31-1,"nm")</f>
        <v>-1.744186046511631E-2</v>
      </c>
      <c r="I32" s="47">
        <f>+IFERROR(I31/H31-1,"nm")</f>
        <v>0.24852071005917153</v>
      </c>
      <c r="J32" s="47">
        <f>+J33+J34</f>
        <v>0</v>
      </c>
      <c r="K32" s="47">
        <f t="shared" ref="K32" si="151">+K33+K34</f>
        <v>0</v>
      </c>
      <c r="L32" s="47">
        <f t="shared" ref="L32" si="152">+L33+L34</f>
        <v>0</v>
      </c>
      <c r="M32" s="47">
        <f t="shared" ref="M32" si="153">+M33+M34</f>
        <v>0</v>
      </c>
      <c r="N32" s="47">
        <f t="shared" ref="N32" si="154">+N33+N34</f>
        <v>0</v>
      </c>
    </row>
    <row r="33" spans="1:14" x14ac:dyDescent="0.2">
      <c r="A33" s="44" t="s">
        <v>137</v>
      </c>
      <c r="B33" s="47">
        <f>+Historicals!B184</f>
        <v>-0.05</v>
      </c>
      <c r="C33" s="47">
        <f>+Historicals!C184</f>
        <v>-0.13</v>
      </c>
      <c r="D33" s="47">
        <f>+Historicals!D184</f>
        <v>-0.1</v>
      </c>
      <c r="E33" s="47">
        <f>+Historicals!E184</f>
        <v>-0.08</v>
      </c>
      <c r="F33" s="47">
        <f>+Historicals!F184</f>
        <v>0</v>
      </c>
      <c r="G33" s="47">
        <f>+Historicals!G184</f>
        <v>-7.0000000000000007E-2</v>
      </c>
      <c r="H33" s="47">
        <f>+Historicals!H184</f>
        <v>-0.02</v>
      </c>
      <c r="I33" s="47">
        <f>+Historicals!I184</f>
        <v>0.25</v>
      </c>
      <c r="J33" s="49">
        <v>0</v>
      </c>
      <c r="K33" s="49">
        <f t="shared" ref="K33:N33" si="155">+J33</f>
        <v>0</v>
      </c>
      <c r="L33" s="49">
        <f t="shared" si="155"/>
        <v>0</v>
      </c>
      <c r="M33" s="49">
        <f t="shared" si="155"/>
        <v>0</v>
      </c>
      <c r="N33" s="49">
        <f t="shared" si="155"/>
        <v>0</v>
      </c>
    </row>
    <row r="34" spans="1:14" x14ac:dyDescent="0.2">
      <c r="A34" s="44" t="s">
        <v>138</v>
      </c>
      <c r="B34" s="47" t="str">
        <f t="shared" ref="B34" si="156">+IFERROR(B32-B33,"nm")</f>
        <v>nm</v>
      </c>
      <c r="C34" s="47">
        <f t="shared" ref="C34" si="157">+IFERROR(C32-C33,"nm")</f>
        <v>2.572815533980588E-3</v>
      </c>
      <c r="D34" s="47">
        <f t="shared" ref="D34" si="158">+IFERROR(D32-D33,"nm")</f>
        <v>-1.5299026425591167E-3</v>
      </c>
      <c r="E34" s="47">
        <f t="shared" ref="E34" si="159">+IFERROR(E32-E33,"nm")</f>
        <v>1.0526315789473467E-3</v>
      </c>
      <c r="F34" s="47">
        <f t="shared" ref="F34" si="160">+IFERROR(F32-F33,"nm")</f>
        <v>3.3613445378151141E-3</v>
      </c>
      <c r="G34" s="47">
        <f t="shared" ref="G34" si="161">+IFERROR(G32-G33,"nm")</f>
        <v>-6.5678391959799021E-2</v>
      </c>
      <c r="H34" s="47">
        <f t="shared" ref="H34" si="162">+IFERROR(H32-H33,"nm")</f>
        <v>2.5581395348836904E-3</v>
      </c>
      <c r="I34" s="47">
        <f>+IFERROR(I32-I33,"nm")</f>
        <v>-1.4792899408284654E-3</v>
      </c>
      <c r="J34" s="49">
        <v>0</v>
      </c>
      <c r="K34" s="49">
        <f t="shared" ref="K34:N34" si="163">+J34</f>
        <v>0</v>
      </c>
      <c r="L34" s="49">
        <f t="shared" si="163"/>
        <v>0</v>
      </c>
      <c r="M34" s="49">
        <f t="shared" si="163"/>
        <v>0</v>
      </c>
      <c r="N34" s="49">
        <f t="shared" si="163"/>
        <v>0</v>
      </c>
    </row>
    <row r="35" spans="1:14" x14ac:dyDescent="0.2">
      <c r="A35" s="9" t="s">
        <v>130</v>
      </c>
      <c r="B35" s="48">
        <f t="shared" ref="B35:H35" si="164">+B42+B38</f>
        <v>3766</v>
      </c>
      <c r="C35" s="48">
        <f t="shared" si="164"/>
        <v>3896</v>
      </c>
      <c r="D35" s="48">
        <f t="shared" si="164"/>
        <v>4015</v>
      </c>
      <c r="E35" s="48">
        <f t="shared" si="164"/>
        <v>3760</v>
      </c>
      <c r="F35" s="48">
        <f t="shared" si="164"/>
        <v>4074</v>
      </c>
      <c r="G35" s="48">
        <f t="shared" si="164"/>
        <v>3047</v>
      </c>
      <c r="H35" s="48">
        <f t="shared" si="164"/>
        <v>5219</v>
      </c>
      <c r="I35" s="48">
        <f>+I42+I38</f>
        <v>5238</v>
      </c>
      <c r="J35" s="48">
        <f>+J21*J37</f>
        <v>5238</v>
      </c>
      <c r="K35" s="48">
        <f t="shared" ref="K35:N35" si="165">+K21*K37</f>
        <v>5238</v>
      </c>
      <c r="L35" s="48">
        <f t="shared" si="165"/>
        <v>5238</v>
      </c>
      <c r="M35" s="48">
        <f t="shared" si="165"/>
        <v>5238</v>
      </c>
      <c r="N35" s="48">
        <f t="shared" si="165"/>
        <v>5238</v>
      </c>
    </row>
    <row r="36" spans="1:14" x14ac:dyDescent="0.2">
      <c r="A36" s="46" t="s">
        <v>129</v>
      </c>
      <c r="B36" s="47" t="str">
        <f t="shared" ref="B36" si="166">+IFERROR(B35/A35-1,"nm")</f>
        <v>nm</v>
      </c>
      <c r="C36" s="47">
        <f t="shared" ref="C36" si="167">+IFERROR(C35/B35-1,"nm")</f>
        <v>3.4519383961763239E-2</v>
      </c>
      <c r="D36" s="47">
        <f t="shared" ref="D36" si="168">+IFERROR(D35/C35-1,"nm")</f>
        <v>3.0544147843942548E-2</v>
      </c>
      <c r="E36" s="47">
        <f t="shared" ref="E36" si="169">+IFERROR(E35/D35-1,"nm")</f>
        <v>-6.3511830635118338E-2</v>
      </c>
      <c r="F36" s="47">
        <f t="shared" ref="F36" si="170">+IFERROR(F35/E35-1,"nm")</f>
        <v>8.3510638297872308E-2</v>
      </c>
      <c r="G36" s="47">
        <f t="shared" ref="G36" si="171">+IFERROR(G35/F35-1,"nm")</f>
        <v>-0.25208640157093765</v>
      </c>
      <c r="H36" s="47">
        <f t="shared" ref="H36" si="172">+IFERROR(H35/G35-1,"nm")</f>
        <v>0.71283229405973092</v>
      </c>
      <c r="I36" s="47">
        <f>+IFERROR(I35/H35-1,"nm")</f>
        <v>3.6405441655489312E-3</v>
      </c>
      <c r="J36" s="47">
        <f t="shared" ref="J36:N36" si="173">+IFERROR(J35/I35-1,"nm")</f>
        <v>0</v>
      </c>
      <c r="K36" s="47">
        <f t="shared" si="173"/>
        <v>0</v>
      </c>
      <c r="L36" s="47">
        <f t="shared" si="173"/>
        <v>0</v>
      </c>
      <c r="M36" s="47">
        <f t="shared" si="173"/>
        <v>0</v>
      </c>
      <c r="N36" s="47">
        <f t="shared" si="173"/>
        <v>0</v>
      </c>
    </row>
    <row r="37" spans="1:14" x14ac:dyDescent="0.2">
      <c r="A37" s="46" t="s">
        <v>131</v>
      </c>
      <c r="B37" s="47">
        <f t="shared" ref="B37:H37" si="174">+IFERROR(B35/B$21,"nm")</f>
        <v>0.27409024745269289</v>
      </c>
      <c r="C37" s="47">
        <f t="shared" si="174"/>
        <v>0.26388512598211866</v>
      </c>
      <c r="D37" s="47">
        <f t="shared" si="174"/>
        <v>0.26386698212407994</v>
      </c>
      <c r="E37" s="47">
        <f t="shared" si="174"/>
        <v>0.25311342982160889</v>
      </c>
      <c r="F37" s="47">
        <f t="shared" si="174"/>
        <v>0.25619418941013711</v>
      </c>
      <c r="G37" s="47">
        <f t="shared" si="174"/>
        <v>0.2103700635183651</v>
      </c>
      <c r="H37" s="47">
        <f t="shared" si="174"/>
        <v>0.30380115256999823</v>
      </c>
      <c r="I37" s="47">
        <f>+IFERROR(I35/I$21,"nm")</f>
        <v>0.28540293140086087</v>
      </c>
      <c r="J37" s="49">
        <f>+I37</f>
        <v>0.28540293140086087</v>
      </c>
      <c r="K37" s="49">
        <f t="shared" ref="K37:N37" si="175">+J37</f>
        <v>0.28540293140086087</v>
      </c>
      <c r="L37" s="49">
        <f t="shared" si="175"/>
        <v>0.28540293140086087</v>
      </c>
      <c r="M37" s="49">
        <f t="shared" si="175"/>
        <v>0.28540293140086087</v>
      </c>
      <c r="N37" s="49">
        <f t="shared" si="175"/>
        <v>0.28540293140086087</v>
      </c>
    </row>
    <row r="38" spans="1:14" x14ac:dyDescent="0.2">
      <c r="A38" s="9" t="s">
        <v>132</v>
      </c>
      <c r="B38" s="9">
        <f>+Historicals!B169</f>
        <v>121</v>
      </c>
      <c r="C38" s="9">
        <f>+Historicals!C169</f>
        <v>133</v>
      </c>
      <c r="D38" s="9">
        <f>+Historicals!D169</f>
        <v>140</v>
      </c>
      <c r="E38" s="9">
        <f>+Historicals!E169</f>
        <v>160</v>
      </c>
      <c r="F38" s="9">
        <f>+Historicals!F169</f>
        <v>149</v>
      </c>
      <c r="G38" s="9">
        <f>+Historicals!G169</f>
        <v>148</v>
      </c>
      <c r="H38" s="9">
        <f>+Historicals!H169</f>
        <v>130</v>
      </c>
      <c r="I38" s="9">
        <f>+Historicals!I169</f>
        <v>124</v>
      </c>
      <c r="J38" s="48">
        <f>+J41*J48</f>
        <v>124.00000000000001</v>
      </c>
      <c r="K38" s="48">
        <f t="shared" ref="K38:N38" si="176">+K41*K48</f>
        <v>124.00000000000001</v>
      </c>
      <c r="L38" s="48">
        <f t="shared" si="176"/>
        <v>124.00000000000001</v>
      </c>
      <c r="M38" s="48">
        <f t="shared" si="176"/>
        <v>124.00000000000001</v>
      </c>
      <c r="N38" s="48">
        <f t="shared" si="176"/>
        <v>124.00000000000001</v>
      </c>
    </row>
    <row r="39" spans="1:14" x14ac:dyDescent="0.2">
      <c r="A39" s="46" t="s">
        <v>129</v>
      </c>
      <c r="B39" s="47" t="str">
        <f t="shared" ref="B39" si="177">+IFERROR(B38/A38-1,"nm")</f>
        <v>nm</v>
      </c>
      <c r="C39" s="47">
        <f t="shared" ref="C39" si="178">+IFERROR(C38/B38-1,"nm")</f>
        <v>9.9173553719008156E-2</v>
      </c>
      <c r="D39" s="47">
        <f t="shared" ref="D39" si="179">+IFERROR(D38/C38-1,"nm")</f>
        <v>5.2631578947368363E-2</v>
      </c>
      <c r="E39" s="47">
        <f t="shared" ref="E39" si="180">+IFERROR(E38/D38-1,"nm")</f>
        <v>0.14285714285714279</v>
      </c>
      <c r="F39" s="47">
        <f t="shared" ref="F39" si="181">+IFERROR(F38/E38-1,"nm")</f>
        <v>-6.8749999999999978E-2</v>
      </c>
      <c r="G39" s="47">
        <f t="shared" ref="G39" si="182">+IFERROR(G38/F38-1,"nm")</f>
        <v>-6.7114093959731447E-3</v>
      </c>
      <c r="H39" s="47">
        <f t="shared" ref="H39" si="183">+IFERROR(H38/G38-1,"nm")</f>
        <v>-0.1216216216216216</v>
      </c>
      <c r="I39" s="47">
        <f>+IFERROR(I38/H38-1,"nm")</f>
        <v>-4.6153846153846101E-2</v>
      </c>
      <c r="J39" s="47">
        <f t="shared" ref="J39" si="184">+IFERROR(J38/I38-1,"nm")</f>
        <v>2.2204460492503131E-16</v>
      </c>
      <c r="K39" s="47">
        <f t="shared" ref="K39" si="185">+IFERROR(K38/J38-1,"nm")</f>
        <v>0</v>
      </c>
      <c r="L39" s="47">
        <f t="shared" ref="L39" si="186">+IFERROR(L38/K38-1,"nm")</f>
        <v>0</v>
      </c>
      <c r="M39" s="47">
        <f t="shared" ref="M39" si="187">+IFERROR(M38/L38-1,"nm")</f>
        <v>0</v>
      </c>
      <c r="N39" s="47">
        <f t="shared" ref="N39" si="188">+IFERROR(N38/M38-1,"nm")</f>
        <v>0</v>
      </c>
    </row>
    <row r="40" spans="1:14" x14ac:dyDescent="0.2">
      <c r="A40" s="46" t="s">
        <v>133</v>
      </c>
      <c r="B40" s="47">
        <f t="shared" ref="B40:H40" si="189">+IFERROR(B38/B$21,"nm")</f>
        <v>8.8064046579330417E-3</v>
      </c>
      <c r="C40" s="47">
        <f t="shared" si="189"/>
        <v>9.0083988079111346E-3</v>
      </c>
      <c r="D40" s="47">
        <f t="shared" si="189"/>
        <v>9.2008412197686646E-3</v>
      </c>
      <c r="E40" s="47">
        <f t="shared" si="189"/>
        <v>1.0770784247728038E-2</v>
      </c>
      <c r="F40" s="47">
        <f t="shared" si="189"/>
        <v>9.3698905798012821E-3</v>
      </c>
      <c r="G40" s="47">
        <f t="shared" si="189"/>
        <v>1.0218171775752554E-2</v>
      </c>
      <c r="H40" s="47">
        <f t="shared" si="189"/>
        <v>7.5673787764130628E-3</v>
      </c>
      <c r="I40" s="47">
        <f>+IFERROR(I38/I$21,"nm")</f>
        <v>6.7563886013185855E-3</v>
      </c>
      <c r="J40" s="47">
        <f t="shared" ref="J40:N40" si="190">+IFERROR(J38/J$21,"nm")</f>
        <v>6.7563886013185864E-3</v>
      </c>
      <c r="K40" s="47">
        <f t="shared" si="190"/>
        <v>6.7563886013185864E-3</v>
      </c>
      <c r="L40" s="47">
        <f t="shared" si="190"/>
        <v>6.7563886013185864E-3</v>
      </c>
      <c r="M40" s="47">
        <f t="shared" si="190"/>
        <v>6.7563886013185864E-3</v>
      </c>
      <c r="N40" s="47">
        <f t="shared" si="190"/>
        <v>6.7563886013185864E-3</v>
      </c>
    </row>
    <row r="41" spans="1:14" x14ac:dyDescent="0.2">
      <c r="A41" s="46" t="s">
        <v>142</v>
      </c>
      <c r="B41" s="47">
        <f t="shared" ref="B41:H41" si="191">+IFERROR(B38/B48,"nm")</f>
        <v>0.19145569620253164</v>
      </c>
      <c r="C41" s="47">
        <f t="shared" si="191"/>
        <v>0.17924528301886791</v>
      </c>
      <c r="D41" s="47">
        <f t="shared" si="191"/>
        <v>0.17094017094017094</v>
      </c>
      <c r="E41" s="47">
        <f t="shared" si="191"/>
        <v>0.18867924528301888</v>
      </c>
      <c r="F41" s="47">
        <f t="shared" si="191"/>
        <v>0.18304668304668303</v>
      </c>
      <c r="G41" s="47">
        <f t="shared" si="191"/>
        <v>0.22945736434108527</v>
      </c>
      <c r="H41" s="47">
        <f t="shared" si="191"/>
        <v>0.21069692058346839</v>
      </c>
      <c r="I41" s="47">
        <f>+IFERROR(I38/I48,"nm")</f>
        <v>0.19405320813771518</v>
      </c>
      <c r="J41" s="49">
        <f>+I41</f>
        <v>0.19405320813771518</v>
      </c>
      <c r="K41" s="49">
        <f t="shared" ref="K41:N41" si="192">+J41</f>
        <v>0.19405320813771518</v>
      </c>
      <c r="L41" s="49">
        <f t="shared" si="192"/>
        <v>0.19405320813771518</v>
      </c>
      <c r="M41" s="49">
        <f t="shared" si="192"/>
        <v>0.19405320813771518</v>
      </c>
      <c r="N41" s="49">
        <f t="shared" si="192"/>
        <v>0.19405320813771518</v>
      </c>
    </row>
    <row r="42" spans="1:14" x14ac:dyDescent="0.2">
      <c r="A42" s="9" t="s">
        <v>134</v>
      </c>
      <c r="B42" s="9">
        <f>+Historicals!B136</f>
        <v>3645</v>
      </c>
      <c r="C42" s="9">
        <f>+Historicals!C136</f>
        <v>3763</v>
      </c>
      <c r="D42" s="9">
        <f>+Historicals!D136</f>
        <v>3875</v>
      </c>
      <c r="E42" s="9">
        <f>+Historicals!E136</f>
        <v>3600</v>
      </c>
      <c r="F42" s="9">
        <f>+Historicals!F136</f>
        <v>3925</v>
      </c>
      <c r="G42" s="9">
        <f>+Historicals!G136</f>
        <v>2899</v>
      </c>
      <c r="H42" s="9">
        <f>+Historicals!H136</f>
        <v>5089</v>
      </c>
      <c r="I42" s="9">
        <f>+Historicals!I136</f>
        <v>5114</v>
      </c>
      <c r="J42" s="9">
        <f>+J35-J38</f>
        <v>5114</v>
      </c>
      <c r="K42" s="9">
        <f t="shared" ref="K42:N42" si="193">+K35-K38</f>
        <v>5114</v>
      </c>
      <c r="L42" s="9">
        <f t="shared" si="193"/>
        <v>5114</v>
      </c>
      <c r="M42" s="9">
        <f t="shared" si="193"/>
        <v>5114</v>
      </c>
      <c r="N42" s="9">
        <f t="shared" si="193"/>
        <v>5114</v>
      </c>
    </row>
    <row r="43" spans="1:14" x14ac:dyDescent="0.2">
      <c r="A43" s="46" t="s">
        <v>129</v>
      </c>
      <c r="B43" s="47" t="str">
        <f t="shared" ref="B43" si="194">+IFERROR(B42/A42-1,"nm")</f>
        <v>nm</v>
      </c>
      <c r="C43" s="47">
        <f t="shared" ref="C43" si="195">+IFERROR(C42/B42-1,"nm")</f>
        <v>3.2373113854595292E-2</v>
      </c>
      <c r="D43" s="47">
        <f t="shared" ref="D43" si="196">+IFERROR(D42/C42-1,"nm")</f>
        <v>2.9763486579856391E-2</v>
      </c>
      <c r="E43" s="47">
        <f t="shared" ref="E43" si="197">+IFERROR(E42/D42-1,"nm")</f>
        <v>-7.096774193548383E-2</v>
      </c>
      <c r="F43" s="47">
        <f t="shared" ref="F43" si="198">+IFERROR(F42/E42-1,"nm")</f>
        <v>9.0277777777777679E-2</v>
      </c>
      <c r="G43" s="47">
        <f t="shared" ref="G43" si="199">+IFERROR(G42/F42-1,"nm")</f>
        <v>-0.26140127388535028</v>
      </c>
      <c r="H43" s="47">
        <f t="shared" ref="H43" si="200">+IFERROR(H42/G42-1,"nm")</f>
        <v>0.75543290789927564</v>
      </c>
      <c r="I43" s="47">
        <f>+IFERROR(I42/H42-1,"nm")</f>
        <v>4.9125564943997002E-3</v>
      </c>
      <c r="J43" s="47">
        <f t="shared" ref="J43:N43" si="201">+IFERROR(J42/I42-1,"nm")</f>
        <v>0</v>
      </c>
      <c r="K43" s="47">
        <f t="shared" si="201"/>
        <v>0</v>
      </c>
      <c r="L43" s="47">
        <f t="shared" si="201"/>
        <v>0</v>
      </c>
      <c r="M43" s="47">
        <f t="shared" si="201"/>
        <v>0</v>
      </c>
      <c r="N43" s="47">
        <f t="shared" si="201"/>
        <v>0</v>
      </c>
    </row>
    <row r="44" spans="1:14" x14ac:dyDescent="0.2">
      <c r="A44" s="46" t="s">
        <v>131</v>
      </c>
      <c r="B44" s="47">
        <f t="shared" ref="B44:H44" si="202">+IFERROR(B42/B$21,"nm")</f>
        <v>0.26528384279475981</v>
      </c>
      <c r="C44" s="47">
        <f t="shared" si="202"/>
        <v>0.25487672717420751</v>
      </c>
      <c r="D44" s="47">
        <f t="shared" si="202"/>
        <v>0.25466614090431128</v>
      </c>
      <c r="E44" s="47">
        <f t="shared" si="202"/>
        <v>0.24234264557388085</v>
      </c>
      <c r="F44" s="47">
        <f t="shared" si="202"/>
        <v>0.2468242988303358</v>
      </c>
      <c r="G44" s="47">
        <f t="shared" si="202"/>
        <v>0.20015189174261253</v>
      </c>
      <c r="H44" s="47">
        <f t="shared" si="202"/>
        <v>0.29623377379358518</v>
      </c>
      <c r="I44" s="47">
        <f>+IFERROR(I42/I$21,"nm")</f>
        <v>0.27864654279954232</v>
      </c>
      <c r="J44" s="47">
        <f t="shared" ref="J44:N44" si="203">+IFERROR(J42/J$21,"nm")</f>
        <v>0.27864654279954232</v>
      </c>
      <c r="K44" s="47">
        <f t="shared" si="203"/>
        <v>0.27864654279954232</v>
      </c>
      <c r="L44" s="47">
        <f t="shared" si="203"/>
        <v>0.27864654279954232</v>
      </c>
      <c r="M44" s="47">
        <f t="shared" si="203"/>
        <v>0.27864654279954232</v>
      </c>
      <c r="N44" s="47">
        <f t="shared" si="203"/>
        <v>0.27864654279954232</v>
      </c>
    </row>
    <row r="45" spans="1:14" x14ac:dyDescent="0.2">
      <c r="A45" s="9" t="s">
        <v>135</v>
      </c>
      <c r="B45" s="9">
        <f>+Historicals!B158</f>
        <v>208</v>
      </c>
      <c r="C45" s="9">
        <f>+Historicals!C158</f>
        <v>242</v>
      </c>
      <c r="D45" s="9">
        <f>+Historicals!D158</f>
        <v>223</v>
      </c>
      <c r="E45" s="9">
        <f>+Historicals!E158</f>
        <v>196</v>
      </c>
      <c r="F45" s="9">
        <f>+Historicals!F158</f>
        <v>117</v>
      </c>
      <c r="G45" s="9">
        <f>+Historicals!G158</f>
        <v>110</v>
      </c>
      <c r="H45" s="9">
        <f>+Historicals!H158</f>
        <v>98</v>
      </c>
      <c r="I45" s="9">
        <f>+Historicals!I158</f>
        <v>146</v>
      </c>
      <c r="J45" s="48">
        <f>+J21*J47</f>
        <v>146</v>
      </c>
      <c r="K45" s="48">
        <f t="shared" ref="K45:N45" si="204">+K21*K47</f>
        <v>146</v>
      </c>
      <c r="L45" s="48">
        <f t="shared" si="204"/>
        <v>146</v>
      </c>
      <c r="M45" s="48">
        <f t="shared" si="204"/>
        <v>146</v>
      </c>
      <c r="N45" s="48">
        <f t="shared" si="204"/>
        <v>146</v>
      </c>
    </row>
    <row r="46" spans="1:14" x14ac:dyDescent="0.2">
      <c r="A46" s="46" t="s">
        <v>129</v>
      </c>
      <c r="B46" s="47" t="str">
        <f t="shared" ref="B46" si="205">+IFERROR(B45/A45-1,"nm")</f>
        <v>nm</v>
      </c>
      <c r="C46" s="47">
        <f t="shared" ref="C46" si="206">+IFERROR(C45/B45-1,"nm")</f>
        <v>0.16346153846153855</v>
      </c>
      <c r="D46" s="47">
        <f t="shared" ref="D46" si="207">+IFERROR(D45/C45-1,"nm")</f>
        <v>-7.8512396694214837E-2</v>
      </c>
      <c r="E46" s="47">
        <f t="shared" ref="E46" si="208">+IFERROR(E45/D45-1,"nm")</f>
        <v>-0.12107623318385652</v>
      </c>
      <c r="F46" s="47">
        <f t="shared" ref="F46" si="209">+IFERROR(F45/E45-1,"nm")</f>
        <v>-0.40306122448979587</v>
      </c>
      <c r="G46" s="47">
        <f t="shared" ref="G46" si="210">+IFERROR(G45/F45-1,"nm")</f>
        <v>-5.9829059829059839E-2</v>
      </c>
      <c r="H46" s="47">
        <f t="shared" ref="H46" si="211">+IFERROR(H45/G45-1,"nm")</f>
        <v>-0.10909090909090913</v>
      </c>
      <c r="I46" s="47">
        <f>+IFERROR(I45/H45-1,"nm")</f>
        <v>0.48979591836734704</v>
      </c>
      <c r="J46" s="47">
        <f t="shared" ref="J46" si="212">+IFERROR(J45/I45-1,"nm")</f>
        <v>0</v>
      </c>
      <c r="K46" s="47">
        <f t="shared" ref="K46" si="213">+IFERROR(K45/J45-1,"nm")</f>
        <v>0</v>
      </c>
      <c r="L46" s="47">
        <f t="shared" ref="L46" si="214">+IFERROR(L45/K45-1,"nm")</f>
        <v>0</v>
      </c>
      <c r="M46" s="47">
        <f t="shared" ref="M46" si="215">+IFERROR(M45/L45-1,"nm")</f>
        <v>0</v>
      </c>
      <c r="N46" s="47">
        <f t="shared" ref="N46" si="216">+IFERROR(N45/M45-1,"nm")</f>
        <v>0</v>
      </c>
    </row>
    <row r="47" spans="1:14" x14ac:dyDescent="0.2">
      <c r="A47" s="46" t="s">
        <v>133</v>
      </c>
      <c r="B47" s="47">
        <f t="shared" ref="B47:H47" si="217">+IFERROR(B45/B$21,"nm")</f>
        <v>1.5138282387190683E-2</v>
      </c>
      <c r="C47" s="47">
        <f t="shared" si="217"/>
        <v>1.6391221891086428E-2</v>
      </c>
      <c r="D47" s="47">
        <f t="shared" si="217"/>
        <v>1.4655625657202945E-2</v>
      </c>
      <c r="E47" s="47">
        <f t="shared" si="217"/>
        <v>1.3194210703466847E-2</v>
      </c>
      <c r="F47" s="47">
        <f t="shared" si="217"/>
        <v>7.3575650861526856E-3</v>
      </c>
      <c r="G47" s="47">
        <f t="shared" si="217"/>
        <v>7.5945871306268989E-3</v>
      </c>
      <c r="H47" s="47">
        <f t="shared" si="217"/>
        <v>5.7046393852960009E-3</v>
      </c>
      <c r="I47" s="47">
        <f>+IFERROR(I45/I$21,"nm")</f>
        <v>7.9551027080041418E-3</v>
      </c>
      <c r="J47" s="49">
        <f>+I47</f>
        <v>7.9551027080041418E-3</v>
      </c>
      <c r="K47" s="49">
        <f t="shared" ref="K47:N47" si="218">+J47</f>
        <v>7.9551027080041418E-3</v>
      </c>
      <c r="L47" s="49">
        <f t="shared" si="218"/>
        <v>7.9551027080041418E-3</v>
      </c>
      <c r="M47" s="49">
        <f t="shared" si="218"/>
        <v>7.9551027080041418E-3</v>
      </c>
      <c r="N47" s="49">
        <f t="shared" si="218"/>
        <v>7.9551027080041418E-3</v>
      </c>
    </row>
    <row r="48" spans="1:14" x14ac:dyDescent="0.2">
      <c r="A48" s="9" t="s">
        <v>143</v>
      </c>
      <c r="B48" s="9">
        <f>+Historicals!B147</f>
        <v>632</v>
      </c>
      <c r="C48" s="9">
        <f>+Historicals!C147</f>
        <v>742</v>
      </c>
      <c r="D48" s="9">
        <f>+Historicals!D147</f>
        <v>819</v>
      </c>
      <c r="E48" s="9">
        <f>+Historicals!E147</f>
        <v>848</v>
      </c>
      <c r="F48" s="9">
        <f>+Historicals!F147</f>
        <v>814</v>
      </c>
      <c r="G48" s="9">
        <f>+Historicals!G147</f>
        <v>645</v>
      </c>
      <c r="H48" s="9">
        <f>+Historicals!H147</f>
        <v>617</v>
      </c>
      <c r="I48" s="9">
        <f>+Historicals!I147</f>
        <v>639</v>
      </c>
      <c r="J48" s="48">
        <f>+J21*J50</f>
        <v>639.00000000000011</v>
      </c>
      <c r="K48" s="48">
        <f t="shared" ref="K48:N48" si="219">+K21*K50</f>
        <v>639.00000000000011</v>
      </c>
      <c r="L48" s="48">
        <f t="shared" si="219"/>
        <v>639.00000000000011</v>
      </c>
      <c r="M48" s="48">
        <f t="shared" si="219"/>
        <v>639.00000000000011</v>
      </c>
      <c r="N48" s="48">
        <f t="shared" si="219"/>
        <v>639.00000000000011</v>
      </c>
    </row>
    <row r="49" spans="1:14" x14ac:dyDescent="0.2">
      <c r="A49" s="46" t="s">
        <v>129</v>
      </c>
      <c r="B49" s="47" t="str">
        <f t="shared" ref="B49" si="220">+IFERROR(B48/A48-1,"nm")</f>
        <v>nm</v>
      </c>
      <c r="C49" s="47">
        <f t="shared" ref="C49" si="221">+IFERROR(C48/B48-1,"nm")</f>
        <v>0.17405063291139244</v>
      </c>
      <c r="D49" s="47">
        <f t="shared" ref="D49" si="222">+IFERROR(D48/C48-1,"nm")</f>
        <v>0.10377358490566047</v>
      </c>
      <c r="E49" s="47">
        <f t="shared" ref="E49" si="223">+IFERROR(E48/D48-1,"nm")</f>
        <v>3.5409035409035505E-2</v>
      </c>
      <c r="F49" s="47">
        <f t="shared" ref="F49" si="224">+IFERROR(F48/E48-1,"nm")</f>
        <v>-4.0094339622641528E-2</v>
      </c>
      <c r="G49" s="47">
        <f t="shared" ref="G49" si="225">+IFERROR(G48/F48-1,"nm")</f>
        <v>-0.20761670761670759</v>
      </c>
      <c r="H49" s="47">
        <f t="shared" ref="H49" si="226">+IFERROR(H48/G48-1,"nm")</f>
        <v>-4.3410852713178349E-2</v>
      </c>
      <c r="I49" s="47">
        <f>+IFERROR(I48/H48-1,"nm")</f>
        <v>3.5656401944894611E-2</v>
      </c>
      <c r="J49" s="47">
        <f>+J50+J51</f>
        <v>3.4817196098730456E-2</v>
      </c>
      <c r="K49" s="47">
        <f t="shared" ref="K49" si="227">+K50+K51</f>
        <v>3.4817196098730456E-2</v>
      </c>
      <c r="L49" s="47">
        <f t="shared" ref="L49" si="228">+L50+L51</f>
        <v>3.4817196098730456E-2</v>
      </c>
      <c r="M49" s="47">
        <f t="shared" ref="M49" si="229">+M50+M51</f>
        <v>3.4817196098730456E-2</v>
      </c>
      <c r="N49" s="47">
        <f t="shared" ref="N49" si="230">+N50+N51</f>
        <v>3.4817196098730456E-2</v>
      </c>
    </row>
    <row r="50" spans="1:14" x14ac:dyDescent="0.2">
      <c r="A50" s="46" t="s">
        <v>133</v>
      </c>
      <c r="B50" s="47">
        <f t="shared" ref="B50:H50" si="231">+IFERROR(B48/B$21,"nm")</f>
        <v>4.599708879184862E-2</v>
      </c>
      <c r="C50" s="47">
        <f t="shared" si="231"/>
        <v>5.0257382823083174E-2</v>
      </c>
      <c r="D50" s="47">
        <f t="shared" si="231"/>
        <v>5.3824921135646686E-2</v>
      </c>
      <c r="E50" s="47">
        <f t="shared" si="231"/>
        <v>5.7085156512958597E-2</v>
      </c>
      <c r="F50" s="47">
        <f t="shared" si="231"/>
        <v>5.1188529744686205E-2</v>
      </c>
      <c r="G50" s="47">
        <f t="shared" si="231"/>
        <v>4.4531897265948632E-2</v>
      </c>
      <c r="H50" s="47">
        <f t="shared" si="231"/>
        <v>3.5915943884975841E-2</v>
      </c>
      <c r="I50" s="47">
        <f>+IFERROR(I48/I$21,"nm")</f>
        <v>3.4817196098730456E-2</v>
      </c>
      <c r="J50" s="49">
        <f>+I50</f>
        <v>3.4817196098730456E-2</v>
      </c>
      <c r="K50" s="49">
        <f t="shared" ref="K50:N50" si="232">+J50</f>
        <v>3.4817196098730456E-2</v>
      </c>
      <c r="L50" s="49">
        <f t="shared" si="232"/>
        <v>3.4817196098730456E-2</v>
      </c>
      <c r="M50" s="49">
        <f t="shared" si="232"/>
        <v>3.4817196098730456E-2</v>
      </c>
      <c r="N50" s="49">
        <f t="shared" si="232"/>
        <v>3.4817196098730456E-2</v>
      </c>
    </row>
    <row r="51" spans="1:14" x14ac:dyDescent="0.2">
      <c r="A51" s="43" t="str">
        <f>Historicals!A113</f>
        <v>Europe, Middle East &amp; Africa</v>
      </c>
      <c r="B51" s="43"/>
      <c r="C51" s="43"/>
      <c r="D51" s="43"/>
      <c r="E51" s="43"/>
      <c r="F51" s="43"/>
      <c r="G51" s="43"/>
      <c r="H51" s="43"/>
      <c r="I51" s="43"/>
      <c r="J51" s="39"/>
      <c r="K51" s="39"/>
      <c r="L51" s="39"/>
      <c r="M51" s="39"/>
      <c r="N51" s="39"/>
    </row>
    <row r="52" spans="1:14" x14ac:dyDescent="0.2">
      <c r="A52" s="9" t="s">
        <v>136</v>
      </c>
      <c r="B52" s="9">
        <f>Historicals!B113</f>
        <v>7126</v>
      </c>
      <c r="C52" s="9">
        <f>Historicals!C113</f>
        <v>7315</v>
      </c>
      <c r="D52" s="9">
        <f>Historicals!D113</f>
        <v>7970</v>
      </c>
      <c r="E52" s="9">
        <f>Historicals!E113</f>
        <v>9242</v>
      </c>
      <c r="F52" s="9">
        <f>Historicals!F113</f>
        <v>9812</v>
      </c>
      <c r="G52" s="9">
        <f>Historicals!G113</f>
        <v>9347</v>
      </c>
      <c r="H52" s="9">
        <f>Historicals!H113</f>
        <v>11456</v>
      </c>
      <c r="I52" s="9">
        <f>Historicals!I113</f>
        <v>12479</v>
      </c>
      <c r="J52" s="9">
        <f>+SUM(J54+J58+J62)</f>
        <v>12479</v>
      </c>
      <c r="K52" s="9">
        <f t="shared" ref="K52:N52" si="233">+SUM(K54+K58+K62)</f>
        <v>12479</v>
      </c>
      <c r="L52" s="9">
        <f t="shared" si="233"/>
        <v>12479</v>
      </c>
      <c r="M52" s="9">
        <f t="shared" si="233"/>
        <v>12479</v>
      </c>
      <c r="N52" s="9">
        <f t="shared" si="233"/>
        <v>12479</v>
      </c>
    </row>
    <row r="53" spans="1:14" x14ac:dyDescent="0.2">
      <c r="A53" s="44" t="s">
        <v>129</v>
      </c>
      <c r="B53" s="47">
        <f>Historicals!B185</f>
        <v>0.36</v>
      </c>
      <c r="C53" s="47">
        <f>Historicals!C185</f>
        <v>0.31</v>
      </c>
      <c r="D53" s="47">
        <f>Historicals!D185</f>
        <v>0.18</v>
      </c>
      <c r="E53" s="47">
        <f>Historicals!E185</f>
        <v>0.09</v>
      </c>
      <c r="F53" s="47">
        <f>Historicals!F185</f>
        <v>0.11</v>
      </c>
      <c r="G53" s="47">
        <f>Historicals!G185</f>
        <v>-0.01</v>
      </c>
      <c r="H53" s="47">
        <f>Historicals!H185</f>
        <v>0.17</v>
      </c>
      <c r="I53" s="47">
        <f>Historicals!I185</f>
        <v>0.12</v>
      </c>
      <c r="J53" s="47">
        <f t="shared" ref="J53" si="234">+IFERROR(J52/I52-1,"nm")</f>
        <v>0</v>
      </c>
      <c r="K53" s="47">
        <f t="shared" ref="K53" si="235">+IFERROR(K52/J52-1,"nm")</f>
        <v>0</v>
      </c>
      <c r="L53" s="47">
        <f t="shared" ref="L53" si="236">+IFERROR(L52/K52-1,"nm")</f>
        <v>0</v>
      </c>
      <c r="M53" s="47">
        <f t="shared" ref="M53" si="237">+IFERROR(M52/L52-1,"nm")</f>
        <v>0</v>
      </c>
      <c r="N53" s="47">
        <f t="shared" ref="N53" si="238">+IFERROR(N52/M52-1,"nm")</f>
        <v>0</v>
      </c>
    </row>
    <row r="54" spans="1:14" x14ac:dyDescent="0.2">
      <c r="A54" s="45" t="s">
        <v>113</v>
      </c>
      <c r="B54" s="3">
        <f>Historicals!B114</f>
        <v>4703</v>
      </c>
      <c r="C54" s="3">
        <f>Historicals!C114</f>
        <v>4867</v>
      </c>
      <c r="D54" s="3">
        <f>Historicals!D114</f>
        <v>5192</v>
      </c>
      <c r="E54" s="3">
        <f>Historicals!E114</f>
        <v>5875</v>
      </c>
      <c r="F54" s="3">
        <f>Historicals!F114</f>
        <v>6293</v>
      </c>
      <c r="G54" s="3">
        <f>Historicals!G114</f>
        <v>5892</v>
      </c>
      <c r="H54" s="3">
        <f>Historicals!H114</f>
        <v>6970</v>
      </c>
      <c r="I54" s="3">
        <f>Historicals!I114</f>
        <v>7388</v>
      </c>
      <c r="J54" s="3">
        <f>+I54*(1+J55)</f>
        <v>7388</v>
      </c>
      <c r="K54" s="3">
        <f t="shared" ref="K54" si="239">+J54*(1+K55)</f>
        <v>7388</v>
      </c>
      <c r="L54" s="3">
        <f t="shared" ref="L54" si="240">+K54*(1+L55)</f>
        <v>7388</v>
      </c>
      <c r="M54" s="3">
        <f t="shared" ref="M54" si="241">+L54*(1+M55)</f>
        <v>7388</v>
      </c>
      <c r="N54" s="3">
        <f t="shared" ref="N54" si="242">+M54*(1+N55)</f>
        <v>7388</v>
      </c>
    </row>
    <row r="55" spans="1:14" x14ac:dyDescent="0.2">
      <c r="A55" s="44" t="s">
        <v>129</v>
      </c>
      <c r="B55" s="47" t="str">
        <f t="shared" ref="B55" si="243">+IFERROR(B54/A54-1,"nm")</f>
        <v>nm</v>
      </c>
      <c r="C55" s="47">
        <f t="shared" ref="C55" si="244">+IFERROR(C54/B54-1,"nm")</f>
        <v>3.4871358707208255E-2</v>
      </c>
      <c r="D55" s="47">
        <f t="shared" ref="D55" si="245">+IFERROR(D54/C54-1,"nm")</f>
        <v>6.6776248202177868E-2</v>
      </c>
      <c r="E55" s="47">
        <f t="shared" ref="E55" si="246">+IFERROR(E54/D54-1,"nm")</f>
        <v>0.1315485362095532</v>
      </c>
      <c r="F55" s="47">
        <f t="shared" ref="F55" si="247">+IFERROR(F54/E54-1,"nm")</f>
        <v>7.1148936170212673E-2</v>
      </c>
      <c r="G55" s="47">
        <f t="shared" ref="G55" si="248">+IFERROR(G54/F54-1,"nm")</f>
        <v>-6.3721595423486432E-2</v>
      </c>
      <c r="H55" s="47">
        <f t="shared" ref="H55" si="249">+IFERROR(H54/G54-1,"nm")</f>
        <v>0.18295994568907004</v>
      </c>
      <c r="I55" s="47">
        <f t="shared" ref="I55" si="250">+IFERROR(I54/H54-1,"nm")</f>
        <v>5.9971305595408975E-2</v>
      </c>
      <c r="J55" s="47">
        <f>+J56+J57</f>
        <v>0</v>
      </c>
      <c r="K55" s="47">
        <f t="shared" ref="K55:N55" si="251">+K56+K57</f>
        <v>0</v>
      </c>
      <c r="L55" s="47">
        <f t="shared" si="251"/>
        <v>0</v>
      </c>
      <c r="M55" s="47">
        <f t="shared" si="251"/>
        <v>0</v>
      </c>
      <c r="N55" s="47">
        <f t="shared" si="251"/>
        <v>0</v>
      </c>
    </row>
    <row r="56" spans="1:14" x14ac:dyDescent="0.2">
      <c r="A56" s="44" t="s">
        <v>137</v>
      </c>
      <c r="B56" s="47">
        <f>Historicals!B186</f>
        <v>0.47</v>
      </c>
      <c r="C56" s="47">
        <f>Historicals!C186</f>
        <v>0.37</v>
      </c>
      <c r="D56" s="47">
        <f>Historicals!D186</f>
        <v>0.16</v>
      </c>
      <c r="E56" s="47">
        <f>Historicals!E186</f>
        <v>0.06</v>
      </c>
      <c r="F56" s="47">
        <f>Historicals!F186</f>
        <v>0.12</v>
      </c>
      <c r="G56" s="47">
        <f>Historicals!G186</f>
        <v>-0.03</v>
      </c>
      <c r="H56" s="47">
        <f>Historicals!H186</f>
        <v>0.13</v>
      </c>
      <c r="I56" s="47">
        <f>Historicals!I186</f>
        <v>0.09</v>
      </c>
      <c r="J56" s="49">
        <v>0</v>
      </c>
      <c r="K56" s="49">
        <f t="shared" ref="K56:K57" si="252">+J56</f>
        <v>0</v>
      </c>
      <c r="L56" s="49">
        <f t="shared" ref="L56:L57" si="253">+K56</f>
        <v>0</v>
      </c>
      <c r="M56" s="49">
        <f t="shared" ref="M56:M57" si="254">+L56</f>
        <v>0</v>
      </c>
      <c r="N56" s="49">
        <f t="shared" ref="N56:N57" si="255">+M56</f>
        <v>0</v>
      </c>
    </row>
    <row r="57" spans="1:14" x14ac:dyDescent="0.2">
      <c r="A57" s="44" t="s">
        <v>138</v>
      </c>
      <c r="B57" s="47" t="str">
        <f t="shared" ref="B57:I57" si="256">+IFERROR(B55-B56,"nm")</f>
        <v>nm</v>
      </c>
      <c r="C57" s="47">
        <f t="shared" si="256"/>
        <v>-0.33512864129279174</v>
      </c>
      <c r="D57" s="47">
        <f t="shared" si="256"/>
        <v>-9.3223751797822135E-2</v>
      </c>
      <c r="E57" s="47">
        <f t="shared" si="256"/>
        <v>7.1548536209553204E-2</v>
      </c>
      <c r="F57" s="47">
        <f t="shared" si="256"/>
        <v>-4.8851063829787322E-2</v>
      </c>
      <c r="G57" s="47">
        <f t="shared" si="256"/>
        <v>-3.3721595423486433E-2</v>
      </c>
      <c r="H57" s="47">
        <f t="shared" si="256"/>
        <v>5.2959945689070032E-2</v>
      </c>
      <c r="I57" s="47">
        <f t="shared" si="256"/>
        <v>-3.0028694404591022E-2</v>
      </c>
      <c r="J57" s="49">
        <v>0</v>
      </c>
      <c r="K57" s="49">
        <f t="shared" si="252"/>
        <v>0</v>
      </c>
      <c r="L57" s="49">
        <f t="shared" si="253"/>
        <v>0</v>
      </c>
      <c r="M57" s="49">
        <f t="shared" si="254"/>
        <v>0</v>
      </c>
      <c r="N57" s="49">
        <f t="shared" si="255"/>
        <v>0</v>
      </c>
    </row>
    <row r="58" spans="1:14" x14ac:dyDescent="0.2">
      <c r="A58" s="45" t="s">
        <v>114</v>
      </c>
      <c r="B58" s="3">
        <f>Historicals!B115</f>
        <v>2051</v>
      </c>
      <c r="C58" s="3">
        <f>Historicals!C115</f>
        <v>2091</v>
      </c>
      <c r="D58" s="3">
        <f>Historicals!D115</f>
        <v>2395</v>
      </c>
      <c r="E58" s="3">
        <f>Historicals!E115</f>
        <v>2940</v>
      </c>
      <c r="F58" s="3">
        <f>Historicals!F115</f>
        <v>3087</v>
      </c>
      <c r="G58" s="3">
        <f>Historicals!G115</f>
        <v>3053</v>
      </c>
      <c r="H58" s="3">
        <f>Historicals!H115</f>
        <v>3996</v>
      </c>
      <c r="I58" s="3">
        <f>Historicals!I115</f>
        <v>4527</v>
      </c>
      <c r="J58" s="3">
        <f>+I58*(1+J59)</f>
        <v>4527</v>
      </c>
      <c r="K58" s="3">
        <f t="shared" ref="K58" si="257">+J58*(1+K59)</f>
        <v>4527</v>
      </c>
      <c r="L58" s="3">
        <f t="shared" ref="L58" si="258">+K58*(1+L59)</f>
        <v>4527</v>
      </c>
      <c r="M58" s="3">
        <f t="shared" ref="M58" si="259">+L58*(1+M59)</f>
        <v>4527</v>
      </c>
      <c r="N58" s="3">
        <f t="shared" ref="N58" si="260">+M58*(1+N59)</f>
        <v>4527</v>
      </c>
    </row>
    <row r="59" spans="1:14" x14ac:dyDescent="0.2">
      <c r="A59" s="44" t="s">
        <v>129</v>
      </c>
      <c r="B59" s="47" t="str">
        <f t="shared" ref="B59" si="261">+IFERROR(B58/A58-1,"nm")</f>
        <v>nm</v>
      </c>
      <c r="C59" s="47">
        <f t="shared" ref="C59" si="262">+IFERROR(C58/B58-1,"nm")</f>
        <v>1.9502681618722484E-2</v>
      </c>
      <c r="D59" s="47">
        <f t="shared" ref="D59" si="263">+IFERROR(D58/C58-1,"nm")</f>
        <v>0.14538498326159721</v>
      </c>
      <c r="E59" s="47">
        <f t="shared" ref="E59" si="264">+IFERROR(E58/D58-1,"nm")</f>
        <v>0.22755741127348639</v>
      </c>
      <c r="F59" s="47">
        <f t="shared" ref="F59" si="265">+IFERROR(F58/E58-1,"nm")</f>
        <v>5.0000000000000044E-2</v>
      </c>
      <c r="G59" s="47">
        <f t="shared" ref="G59" si="266">+IFERROR(G58/F58-1,"nm")</f>
        <v>-1.1013929381276322E-2</v>
      </c>
      <c r="H59" s="47">
        <f t="shared" ref="H59" si="267">+IFERROR(H58/G58-1,"nm")</f>
        <v>0.30887651490337364</v>
      </c>
      <c r="I59" s="47">
        <f t="shared" ref="I59" si="268">+IFERROR(I58/H58-1,"nm")</f>
        <v>0.13288288288288297</v>
      </c>
      <c r="J59" s="47">
        <f>+J60+J61</f>
        <v>0</v>
      </c>
      <c r="K59" s="47">
        <f t="shared" ref="K59:N59" si="269">+K60+K61</f>
        <v>0</v>
      </c>
      <c r="L59" s="47">
        <f t="shared" si="269"/>
        <v>0</v>
      </c>
      <c r="M59" s="47">
        <f t="shared" si="269"/>
        <v>0</v>
      </c>
      <c r="N59" s="47">
        <f t="shared" si="269"/>
        <v>0</v>
      </c>
    </row>
    <row r="60" spans="1:14" x14ac:dyDescent="0.2">
      <c r="A60" s="44" t="s">
        <v>137</v>
      </c>
      <c r="B60" s="47">
        <f>Historicals!B187</f>
        <v>0.19</v>
      </c>
      <c r="C60" s="47">
        <f>Historicals!C187</f>
        <v>0.25</v>
      </c>
      <c r="D60" s="47">
        <f>Historicals!D187</f>
        <v>0.25</v>
      </c>
      <c r="E60" s="47">
        <f>Historicals!E187</f>
        <v>0.16</v>
      </c>
      <c r="F60" s="47">
        <f>Historicals!F187</f>
        <v>0.09</v>
      </c>
      <c r="G60" s="47">
        <f>Historicals!G187</f>
        <v>0.02</v>
      </c>
      <c r="H60" s="47">
        <f>Historicals!H187</f>
        <v>0.25</v>
      </c>
      <c r="I60" s="47">
        <f>Historicals!I187</f>
        <v>0.16</v>
      </c>
      <c r="J60" s="49">
        <v>0</v>
      </c>
      <c r="K60" s="49">
        <f t="shared" ref="K60:K61" si="270">+J60</f>
        <v>0</v>
      </c>
      <c r="L60" s="49">
        <f t="shared" ref="L60:L61" si="271">+K60</f>
        <v>0</v>
      </c>
      <c r="M60" s="49">
        <f t="shared" ref="M60:M61" si="272">+L60</f>
        <v>0</v>
      </c>
      <c r="N60" s="49">
        <f t="shared" ref="N60:N61" si="273">+M60</f>
        <v>0</v>
      </c>
    </row>
    <row r="61" spans="1:14" x14ac:dyDescent="0.2">
      <c r="A61" s="44" t="s">
        <v>138</v>
      </c>
      <c r="B61" s="47" t="str">
        <f t="shared" ref="B61:I61" si="274">+IFERROR(B59-B60,"nm")</f>
        <v>nm</v>
      </c>
      <c r="C61" s="47">
        <f t="shared" si="274"/>
        <v>-0.23049731838127752</v>
      </c>
      <c r="D61" s="47">
        <f t="shared" si="274"/>
        <v>-0.10461501673840279</v>
      </c>
      <c r="E61" s="47">
        <f t="shared" si="274"/>
        <v>6.7557411273486384E-2</v>
      </c>
      <c r="F61" s="47">
        <f t="shared" si="274"/>
        <v>-3.9999999999999952E-2</v>
      </c>
      <c r="G61" s="47">
        <f t="shared" si="274"/>
        <v>-3.1013929381276322E-2</v>
      </c>
      <c r="H61" s="47">
        <f t="shared" si="274"/>
        <v>5.8876514903373645E-2</v>
      </c>
      <c r="I61" s="47">
        <f t="shared" si="274"/>
        <v>-2.7117117117117034E-2</v>
      </c>
      <c r="J61" s="49">
        <v>0</v>
      </c>
      <c r="K61" s="49">
        <f t="shared" si="270"/>
        <v>0</v>
      </c>
      <c r="L61" s="49">
        <f t="shared" si="271"/>
        <v>0</v>
      </c>
      <c r="M61" s="49">
        <f t="shared" si="272"/>
        <v>0</v>
      </c>
      <c r="N61" s="49">
        <f t="shared" si="273"/>
        <v>0</v>
      </c>
    </row>
    <row r="62" spans="1:14" x14ac:dyDescent="0.2">
      <c r="A62" s="45" t="s">
        <v>115</v>
      </c>
      <c r="B62" s="3">
        <f>Historicals!B116</f>
        <v>372</v>
      </c>
      <c r="C62" s="3">
        <f>Historicals!C116</f>
        <v>357</v>
      </c>
      <c r="D62" s="3">
        <f>Historicals!D116</f>
        <v>383</v>
      </c>
      <c r="E62" s="3">
        <f>Historicals!E116</f>
        <v>427</v>
      </c>
      <c r="F62" s="3">
        <f>Historicals!F116</f>
        <v>432</v>
      </c>
      <c r="G62" s="3">
        <f>Historicals!G116</f>
        <v>402</v>
      </c>
      <c r="H62" s="3">
        <f>Historicals!H116</f>
        <v>490</v>
      </c>
      <c r="I62" s="3">
        <f>Historicals!I116</f>
        <v>564</v>
      </c>
      <c r="J62" s="3">
        <f>+I62*(1+J63)</f>
        <v>564</v>
      </c>
      <c r="K62" s="3">
        <f t="shared" ref="K62" si="275">+J62*(1+K63)</f>
        <v>564</v>
      </c>
      <c r="L62" s="3">
        <f t="shared" ref="L62" si="276">+K62*(1+L63)</f>
        <v>564</v>
      </c>
      <c r="M62" s="3">
        <f t="shared" ref="M62" si="277">+L62*(1+M63)</f>
        <v>564</v>
      </c>
      <c r="N62" s="3">
        <f t="shared" ref="N62" si="278">+M62*(1+N63)</f>
        <v>564</v>
      </c>
    </row>
    <row r="63" spans="1:14" x14ac:dyDescent="0.2">
      <c r="A63" s="44" t="s">
        <v>129</v>
      </c>
      <c r="B63" s="47" t="str">
        <f t="shared" ref="B63" si="279">+IFERROR(B62/A62-1,"nm")</f>
        <v>nm</v>
      </c>
      <c r="C63" s="47">
        <f t="shared" ref="C63" si="280">+IFERROR(C62/B62-1,"nm")</f>
        <v>-4.0322580645161255E-2</v>
      </c>
      <c r="D63" s="47">
        <f t="shared" ref="D63" si="281">+IFERROR(D62/C62-1,"nm")</f>
        <v>7.2829131652661028E-2</v>
      </c>
      <c r="E63" s="47">
        <f t="shared" ref="E63" si="282">+IFERROR(E62/D62-1,"nm")</f>
        <v>0.11488250652741505</v>
      </c>
      <c r="F63" s="47">
        <f t="shared" ref="F63" si="283">+IFERROR(F62/E62-1,"nm")</f>
        <v>1.1709601873536313E-2</v>
      </c>
      <c r="G63" s="47">
        <f t="shared" ref="G63" si="284">+IFERROR(G62/F62-1,"nm")</f>
        <v>-6.944444444444442E-2</v>
      </c>
      <c r="H63" s="47">
        <f t="shared" ref="H63" si="285">+IFERROR(H62/G62-1,"nm")</f>
        <v>0.21890547263681581</v>
      </c>
      <c r="I63" s="47">
        <f t="shared" ref="I63" si="286">+IFERROR(I62/H62-1,"nm")</f>
        <v>0.15102040816326534</v>
      </c>
      <c r="J63" s="47">
        <f>+J64+J65</f>
        <v>0</v>
      </c>
      <c r="K63" s="47">
        <f t="shared" ref="K63:N63" si="287">+K64+K65</f>
        <v>0</v>
      </c>
      <c r="L63" s="47">
        <f t="shared" si="287"/>
        <v>0</v>
      </c>
      <c r="M63" s="47">
        <f t="shared" si="287"/>
        <v>0</v>
      </c>
      <c r="N63" s="47">
        <f t="shared" si="287"/>
        <v>0</v>
      </c>
    </row>
    <row r="64" spans="1:14" x14ac:dyDescent="0.2">
      <c r="A64" s="44" t="s">
        <v>137</v>
      </c>
      <c r="B64" s="47">
        <f>Historicals!B188</f>
        <v>0.19</v>
      </c>
      <c r="C64" s="47">
        <f>Historicals!C188</f>
        <v>0.15</v>
      </c>
      <c r="D64" s="47">
        <f>Historicals!D188</f>
        <v>0.13</v>
      </c>
      <c r="E64" s="47">
        <f>Historicals!E188</f>
        <v>0.06</v>
      </c>
      <c r="F64" s="47">
        <f>Historicals!F188</f>
        <v>0.05</v>
      </c>
      <c r="G64" s="47">
        <f>Historicals!G188</f>
        <v>-0.03</v>
      </c>
      <c r="H64" s="47">
        <f>Historicals!H188</f>
        <v>0.19</v>
      </c>
      <c r="I64" s="47">
        <f>Historicals!I188</f>
        <v>0.17</v>
      </c>
      <c r="J64" s="49">
        <v>0</v>
      </c>
      <c r="K64" s="49">
        <f t="shared" ref="K64:K65" si="288">+J64</f>
        <v>0</v>
      </c>
      <c r="L64" s="49">
        <f t="shared" ref="L64:L65" si="289">+K64</f>
        <v>0</v>
      </c>
      <c r="M64" s="49">
        <f t="shared" ref="M64:M65" si="290">+L64</f>
        <v>0</v>
      </c>
      <c r="N64" s="49">
        <f t="shared" ref="N64:N65" si="291">+M64</f>
        <v>0</v>
      </c>
    </row>
    <row r="65" spans="1:14" x14ac:dyDescent="0.2">
      <c r="A65" s="44" t="s">
        <v>138</v>
      </c>
      <c r="B65" s="47" t="str">
        <f t="shared" ref="B65:I65" si="292">+IFERROR(B63-B64,"nm")</f>
        <v>nm</v>
      </c>
      <c r="C65" s="47">
        <f t="shared" si="292"/>
        <v>-0.19032258064516125</v>
      </c>
      <c r="D65" s="47">
        <f t="shared" si="292"/>
        <v>-5.7170868347338977E-2</v>
      </c>
      <c r="E65" s="47">
        <f t="shared" si="292"/>
        <v>5.4882506527415054E-2</v>
      </c>
      <c r="F65" s="47">
        <f t="shared" si="292"/>
        <v>-3.829039812646369E-2</v>
      </c>
      <c r="G65" s="47">
        <f t="shared" si="292"/>
        <v>-3.9444444444444421E-2</v>
      </c>
      <c r="H65" s="47">
        <f t="shared" si="292"/>
        <v>2.890547263681581E-2</v>
      </c>
      <c r="I65" s="47">
        <f t="shared" si="292"/>
        <v>-1.8979591836734672E-2</v>
      </c>
      <c r="J65" s="49">
        <v>0</v>
      </c>
      <c r="K65" s="49">
        <f t="shared" si="288"/>
        <v>0</v>
      </c>
      <c r="L65" s="49">
        <f t="shared" si="289"/>
        <v>0</v>
      </c>
      <c r="M65" s="49">
        <f t="shared" si="290"/>
        <v>0</v>
      </c>
      <c r="N65" s="49">
        <f t="shared" si="291"/>
        <v>0</v>
      </c>
    </row>
    <row r="66" spans="1:14" x14ac:dyDescent="0.2">
      <c r="A66" s="9" t="s">
        <v>130</v>
      </c>
      <c r="B66" s="48">
        <f>B69+B73</f>
        <v>1611</v>
      </c>
      <c r="C66" s="48">
        <f t="shared" ref="C66:I66" si="293">C69+C73</f>
        <v>1871</v>
      </c>
      <c r="D66" s="48">
        <f t="shared" si="293"/>
        <v>1611</v>
      </c>
      <c r="E66" s="48">
        <f t="shared" si="293"/>
        <v>1703</v>
      </c>
      <c r="F66" s="48">
        <f t="shared" si="293"/>
        <v>2106</v>
      </c>
      <c r="G66" s="48">
        <f t="shared" si="293"/>
        <v>1673</v>
      </c>
      <c r="H66" s="48">
        <f t="shared" si="293"/>
        <v>2571</v>
      </c>
      <c r="I66" s="48">
        <f t="shared" si="293"/>
        <v>3427</v>
      </c>
      <c r="J66" s="48">
        <f>+J52*J68</f>
        <v>2330.1658039557565</v>
      </c>
      <c r="K66" s="48">
        <f t="shared" ref="K66:N66" si="294">+K52*K68</f>
        <v>2330.1658039557565</v>
      </c>
      <c r="L66" s="48">
        <f t="shared" si="294"/>
        <v>2330.1658039557565</v>
      </c>
      <c r="M66" s="48">
        <f t="shared" si="294"/>
        <v>2330.1658039557565</v>
      </c>
      <c r="N66" s="48">
        <f t="shared" si="294"/>
        <v>2330.1658039557565</v>
      </c>
    </row>
    <row r="67" spans="1:14" x14ac:dyDescent="0.2">
      <c r="A67" s="46" t="s">
        <v>129</v>
      </c>
      <c r="B67" s="47" t="str">
        <f t="shared" ref="B67" si="295">+IFERROR(B66/A66-1,"nm")</f>
        <v>nm</v>
      </c>
      <c r="C67" s="47">
        <f t="shared" ref="C67" si="296">+IFERROR(C66/B66-1,"nm")</f>
        <v>0.16139044072004971</v>
      </c>
      <c r="D67" s="47">
        <f t="shared" ref="D67" si="297">+IFERROR(D66/C66-1,"nm")</f>
        <v>-0.13896312132549438</v>
      </c>
      <c r="E67" s="47">
        <f t="shared" ref="E67" si="298">+IFERROR(E66/D66-1,"nm")</f>
        <v>5.7107386716325204E-2</v>
      </c>
      <c r="F67" s="47">
        <f t="shared" ref="F67" si="299">+IFERROR(F66/E66-1,"nm")</f>
        <v>0.23664122137404586</v>
      </c>
      <c r="G67" s="47">
        <f t="shared" ref="G67" si="300">+IFERROR(G66/F66-1,"nm")</f>
        <v>-0.20560303893637222</v>
      </c>
      <c r="H67" s="47">
        <f t="shared" ref="H67" si="301">+IFERROR(H66/G66-1,"nm")</f>
        <v>0.53676031081888831</v>
      </c>
      <c r="I67" s="47">
        <f>+IFERROR(I66/H66-1,"nm")</f>
        <v>0.33294437961882539</v>
      </c>
      <c r="J67" s="47">
        <f t="shared" ref="J67" si="302">+IFERROR(J66/I66-1,"nm")</f>
        <v>-0.32005666648504338</v>
      </c>
      <c r="K67" s="47">
        <f t="shared" ref="K67" si="303">+IFERROR(K66/J66-1,"nm")</f>
        <v>0</v>
      </c>
      <c r="L67" s="47">
        <f t="shared" ref="L67" si="304">+IFERROR(L66/K66-1,"nm")</f>
        <v>0</v>
      </c>
      <c r="M67" s="47">
        <f t="shared" ref="M67" si="305">+IFERROR(M66/L66-1,"nm")</f>
        <v>0</v>
      </c>
      <c r="N67" s="47">
        <f t="shared" ref="N67" si="306">+IFERROR(N66/M66-1,"nm")</f>
        <v>0</v>
      </c>
    </row>
    <row r="68" spans="1:14" x14ac:dyDescent="0.2">
      <c r="A68" s="46" t="s">
        <v>131</v>
      </c>
      <c r="B68" s="47">
        <f t="shared" ref="B68:H68" si="307">+IFERROR(B66/B$21,"nm")</f>
        <v>0.11724890829694323</v>
      </c>
      <c r="C68" s="47">
        <f t="shared" si="307"/>
        <v>0.12672717420753182</v>
      </c>
      <c r="D68" s="47">
        <f t="shared" si="307"/>
        <v>0.10587539432176656</v>
      </c>
      <c r="E68" s="47">
        <f t="shared" si="307"/>
        <v>0.11464153483675531</v>
      </c>
      <c r="F68" s="47">
        <f t="shared" si="307"/>
        <v>0.13243617155074833</v>
      </c>
      <c r="G68" s="47">
        <f t="shared" si="307"/>
        <v>0.11550676608671638</v>
      </c>
      <c r="H68" s="47">
        <f t="shared" si="307"/>
        <v>0.14965946795506141</v>
      </c>
      <c r="I68" s="47">
        <f>+IFERROR(I66/I$21,"nm")</f>
        <v>0.18672696561869995</v>
      </c>
      <c r="J68" s="49">
        <f>+I68</f>
        <v>0.18672696561869995</v>
      </c>
      <c r="K68" s="49">
        <f t="shared" ref="K68" si="308">+J68</f>
        <v>0.18672696561869995</v>
      </c>
      <c r="L68" s="49">
        <f t="shared" ref="L68" si="309">+K68</f>
        <v>0.18672696561869995</v>
      </c>
      <c r="M68" s="49">
        <f t="shared" ref="M68" si="310">+L68</f>
        <v>0.18672696561869995</v>
      </c>
      <c r="N68" s="49">
        <f t="shared" ref="N68" si="311">+M68</f>
        <v>0.18672696561869995</v>
      </c>
    </row>
    <row r="69" spans="1:14" x14ac:dyDescent="0.2">
      <c r="A69" s="9" t="s">
        <v>132</v>
      </c>
      <c r="B69" s="9">
        <f>Historicals!B170</f>
        <v>87</v>
      </c>
      <c r="C69" s="9">
        <f>Historicals!C170</f>
        <v>84</v>
      </c>
      <c r="D69" s="9">
        <f>Historicals!D170</f>
        <v>104</v>
      </c>
      <c r="E69" s="9">
        <f>Historicals!E170</f>
        <v>116</v>
      </c>
      <c r="F69" s="9">
        <f>Historicals!F170</f>
        <v>111</v>
      </c>
      <c r="G69" s="9">
        <f>Historicals!G170</f>
        <v>132</v>
      </c>
      <c r="H69" s="9">
        <f>Historicals!H170</f>
        <v>136</v>
      </c>
      <c r="I69" s="9">
        <f>Historicals!I170</f>
        <v>134</v>
      </c>
      <c r="J69" s="48">
        <f>+J72*J79</f>
        <v>91.112406691004196</v>
      </c>
      <c r="K69" s="48">
        <f t="shared" ref="K69:N69" si="312">+K72*K79</f>
        <v>91.112406691004196</v>
      </c>
      <c r="L69" s="48">
        <f t="shared" si="312"/>
        <v>91.112406691004196</v>
      </c>
      <c r="M69" s="48">
        <f t="shared" si="312"/>
        <v>91.112406691004196</v>
      </c>
      <c r="N69" s="48">
        <f t="shared" si="312"/>
        <v>91.112406691004196</v>
      </c>
    </row>
    <row r="70" spans="1:14" x14ac:dyDescent="0.2">
      <c r="A70" s="46" t="s">
        <v>129</v>
      </c>
      <c r="B70" s="47" t="str">
        <f t="shared" ref="B70" si="313">+IFERROR(B69/A69-1,"nm")</f>
        <v>nm</v>
      </c>
      <c r="C70" s="47">
        <f t="shared" ref="C70" si="314">+IFERROR(C69/B69-1,"nm")</f>
        <v>-3.4482758620689613E-2</v>
      </c>
      <c r="D70" s="47">
        <f t="shared" ref="D70" si="315">+IFERROR(D69/C69-1,"nm")</f>
        <v>0.23809523809523814</v>
      </c>
      <c r="E70" s="47">
        <f t="shared" ref="E70" si="316">+IFERROR(E69/D69-1,"nm")</f>
        <v>0.11538461538461542</v>
      </c>
      <c r="F70" s="47">
        <f t="shared" ref="F70" si="317">+IFERROR(F69/E69-1,"nm")</f>
        <v>-4.31034482758621E-2</v>
      </c>
      <c r="G70" s="47">
        <f t="shared" ref="G70" si="318">+IFERROR(G69/F69-1,"nm")</f>
        <v>0.18918918918918926</v>
      </c>
      <c r="H70" s="47">
        <f t="shared" ref="H70" si="319">+IFERROR(H69/G69-1,"nm")</f>
        <v>3.0303030303030276E-2</v>
      </c>
      <c r="I70" s="47">
        <f>+IFERROR(I69/H69-1,"nm")</f>
        <v>-1.4705882352941124E-2</v>
      </c>
      <c r="J70" s="47">
        <f t="shared" ref="J70" si="320">+IFERROR(J69/I69-1,"nm")</f>
        <v>-0.32005666648504327</v>
      </c>
      <c r="K70" s="47">
        <f t="shared" ref="K70" si="321">+IFERROR(K69/J69-1,"nm")</f>
        <v>0</v>
      </c>
      <c r="L70" s="47">
        <f t="shared" ref="L70" si="322">+IFERROR(L69/K69-1,"nm")</f>
        <v>0</v>
      </c>
      <c r="M70" s="47">
        <f t="shared" ref="M70" si="323">+IFERROR(M69/L69-1,"nm")</f>
        <v>0</v>
      </c>
      <c r="N70" s="47">
        <f t="shared" ref="N70" si="324">+IFERROR(N69/M69-1,"nm")</f>
        <v>0</v>
      </c>
    </row>
    <row r="71" spans="1:14" x14ac:dyDescent="0.2">
      <c r="A71" s="46" t="s">
        <v>133</v>
      </c>
      <c r="B71" s="47">
        <f t="shared" ref="B71:H71" si="325">+IFERROR(B69/B$21,"nm")</f>
        <v>6.3318777292576418E-3</v>
      </c>
      <c r="C71" s="47">
        <f t="shared" si="325"/>
        <v>5.6895150365754536E-3</v>
      </c>
      <c r="D71" s="47">
        <f t="shared" si="325"/>
        <v>6.8349106203995794E-3</v>
      </c>
      <c r="E71" s="47">
        <f t="shared" si="325"/>
        <v>7.808818579602827E-3</v>
      </c>
      <c r="F71" s="47">
        <f t="shared" si="325"/>
        <v>6.9802540560935733E-3</v>
      </c>
      <c r="G71" s="47">
        <f t="shared" si="325"/>
        <v>9.1135045567522777E-3</v>
      </c>
      <c r="H71" s="47">
        <f t="shared" si="325"/>
        <v>7.9166424122475119E-3</v>
      </c>
      <c r="I71" s="47">
        <f>+IFERROR(I69/I$21,"nm")</f>
        <v>7.3012586498120199E-3</v>
      </c>
      <c r="J71" s="47">
        <f t="shared" ref="J71:N71" si="326">+IFERROR(J69/J$21,"nm")</f>
        <v>4.9644421452080967E-3</v>
      </c>
      <c r="K71" s="47">
        <f t="shared" si="326"/>
        <v>4.9644421452080967E-3</v>
      </c>
      <c r="L71" s="47">
        <f t="shared" si="326"/>
        <v>4.9644421452080967E-3</v>
      </c>
      <c r="M71" s="47">
        <f t="shared" si="326"/>
        <v>4.9644421452080967E-3</v>
      </c>
      <c r="N71" s="47">
        <f t="shared" si="326"/>
        <v>4.9644421452080967E-3</v>
      </c>
    </row>
    <row r="72" spans="1:14" x14ac:dyDescent="0.2">
      <c r="A72" s="46" t="s">
        <v>142</v>
      </c>
      <c r="B72" s="47">
        <f t="shared" ref="B72:H72" si="327">+IFERROR(B69/B79,"nm")</f>
        <v>0.1746987951807229</v>
      </c>
      <c r="C72" s="47">
        <f t="shared" si="327"/>
        <v>0.13145539906103287</v>
      </c>
      <c r="D72" s="47">
        <f t="shared" si="327"/>
        <v>0.14730878186968838</v>
      </c>
      <c r="E72" s="47">
        <f t="shared" si="327"/>
        <v>0.13663133097762073</v>
      </c>
      <c r="F72" s="47">
        <f t="shared" si="327"/>
        <v>0.11948331539289558</v>
      </c>
      <c r="G72" s="47">
        <f t="shared" si="327"/>
        <v>0.14915254237288136</v>
      </c>
      <c r="H72" s="47">
        <f t="shared" si="327"/>
        <v>0.1384928716904277</v>
      </c>
      <c r="I72" s="47">
        <f>+IFERROR(I69/I79,"nm")</f>
        <v>0.14565217391304347</v>
      </c>
      <c r="J72" s="49">
        <f>+I72</f>
        <v>0.14565217391304347</v>
      </c>
      <c r="K72" s="49">
        <f t="shared" ref="K72" si="328">+J72</f>
        <v>0.14565217391304347</v>
      </c>
      <c r="L72" s="49">
        <f t="shared" ref="L72" si="329">+K72</f>
        <v>0.14565217391304347</v>
      </c>
      <c r="M72" s="49">
        <f t="shared" ref="M72" si="330">+L72</f>
        <v>0.14565217391304347</v>
      </c>
      <c r="N72" s="49">
        <f t="shared" ref="N72" si="331">+M72</f>
        <v>0.14565217391304347</v>
      </c>
    </row>
    <row r="73" spans="1:14" x14ac:dyDescent="0.2">
      <c r="A73" s="9" t="s">
        <v>134</v>
      </c>
      <c r="B73" s="9">
        <f>Historicals!B137</f>
        <v>1524</v>
      </c>
      <c r="C73" s="9">
        <f>Historicals!C137</f>
        <v>1787</v>
      </c>
      <c r="D73" s="9">
        <f>Historicals!D137</f>
        <v>1507</v>
      </c>
      <c r="E73" s="9">
        <f>Historicals!E137</f>
        <v>1587</v>
      </c>
      <c r="F73" s="9">
        <f>Historicals!F137</f>
        <v>1995</v>
      </c>
      <c r="G73" s="9">
        <f>Historicals!G137</f>
        <v>1541</v>
      </c>
      <c r="H73" s="9">
        <f>Historicals!H137</f>
        <v>2435</v>
      </c>
      <c r="I73" s="9">
        <f>Historicals!I137</f>
        <v>3293</v>
      </c>
      <c r="J73" s="9">
        <f>+J66-J69</f>
        <v>2239.0533972647522</v>
      </c>
      <c r="K73" s="9">
        <f t="shared" ref="K73:N73" si="332">+K66-K69</f>
        <v>2239.0533972647522</v>
      </c>
      <c r="L73" s="9">
        <f t="shared" si="332"/>
        <v>2239.0533972647522</v>
      </c>
      <c r="M73" s="9">
        <f t="shared" si="332"/>
        <v>2239.0533972647522</v>
      </c>
      <c r="N73" s="9">
        <f t="shared" si="332"/>
        <v>2239.0533972647522</v>
      </c>
    </row>
    <row r="74" spans="1:14" x14ac:dyDescent="0.2">
      <c r="A74" s="46" t="s">
        <v>129</v>
      </c>
      <c r="B74" s="47" t="str">
        <f t="shared" ref="B74" si="333">+IFERROR(B73/A73-1,"nm")</f>
        <v>nm</v>
      </c>
      <c r="C74" s="47">
        <f t="shared" ref="C74" si="334">+IFERROR(C73/B73-1,"nm")</f>
        <v>0.17257217847769035</v>
      </c>
      <c r="D74" s="47">
        <f t="shared" ref="D74" si="335">+IFERROR(D73/C73-1,"nm")</f>
        <v>-0.15668718522663683</v>
      </c>
      <c r="E74" s="47">
        <f t="shared" ref="E74" si="336">+IFERROR(E73/D73-1,"nm")</f>
        <v>5.3085600530855981E-2</v>
      </c>
      <c r="F74" s="47">
        <f t="shared" ref="F74" si="337">+IFERROR(F73/E73-1,"nm")</f>
        <v>0.25708884688090738</v>
      </c>
      <c r="G74" s="47">
        <f t="shared" ref="G74" si="338">+IFERROR(G73/F73-1,"nm")</f>
        <v>-0.22756892230576442</v>
      </c>
      <c r="H74" s="47">
        <f t="shared" ref="H74" si="339">+IFERROR(H73/G73-1,"nm")</f>
        <v>0.58014276443867629</v>
      </c>
      <c r="I74" s="47">
        <f>+IFERROR(I73/H73-1,"nm")</f>
        <v>0.3523613963039014</v>
      </c>
      <c r="J74" s="47">
        <f t="shared" ref="J74" si="340">+IFERROR(J73/I73-1,"nm")</f>
        <v>-0.32005666648504338</v>
      </c>
      <c r="K74" s="47">
        <f t="shared" ref="K74" si="341">+IFERROR(K73/J73-1,"nm")</f>
        <v>0</v>
      </c>
      <c r="L74" s="47">
        <f t="shared" ref="L74" si="342">+IFERROR(L73/K73-1,"nm")</f>
        <v>0</v>
      </c>
      <c r="M74" s="47">
        <f t="shared" ref="M74" si="343">+IFERROR(M73/L73-1,"nm")</f>
        <v>0</v>
      </c>
      <c r="N74" s="47">
        <f t="shared" ref="N74" si="344">+IFERROR(N73/M73-1,"nm")</f>
        <v>0</v>
      </c>
    </row>
    <row r="75" spans="1:14" x14ac:dyDescent="0.2">
      <c r="A75" s="46" t="s">
        <v>131</v>
      </c>
      <c r="B75" s="47">
        <f t="shared" ref="B75:H75" si="345">+IFERROR(B73/B$21,"nm")</f>
        <v>0.11091703056768559</v>
      </c>
      <c r="C75" s="47">
        <f t="shared" si="345"/>
        <v>0.12103765917095638</v>
      </c>
      <c r="D75" s="47">
        <f t="shared" si="345"/>
        <v>9.9040483701366977E-2</v>
      </c>
      <c r="E75" s="47">
        <f t="shared" si="345"/>
        <v>0.10683271625715247</v>
      </c>
      <c r="F75" s="47">
        <f t="shared" si="345"/>
        <v>0.12545591749465476</v>
      </c>
      <c r="G75" s="47">
        <f t="shared" si="345"/>
        <v>0.1063932615299641</v>
      </c>
      <c r="H75" s="47">
        <f t="shared" si="345"/>
        <v>0.14174282554281389</v>
      </c>
      <c r="I75" s="47">
        <f>+IFERROR(I73/I$21,"nm")</f>
        <v>0.17942570696888793</v>
      </c>
      <c r="J75" s="47">
        <f t="shared" ref="J75:N75" si="346">+IFERROR(J73/J$21,"nm")</f>
        <v>0.12199931331470344</v>
      </c>
      <c r="K75" s="47">
        <f t="shared" si="346"/>
        <v>0.12199931331470344</v>
      </c>
      <c r="L75" s="47">
        <f t="shared" si="346"/>
        <v>0.12199931331470344</v>
      </c>
      <c r="M75" s="47">
        <f t="shared" si="346"/>
        <v>0.12199931331470344</v>
      </c>
      <c r="N75" s="47">
        <f t="shared" si="346"/>
        <v>0.12199931331470344</v>
      </c>
    </row>
    <row r="76" spans="1:14" x14ac:dyDescent="0.2">
      <c r="A76" s="9" t="s">
        <v>135</v>
      </c>
      <c r="B76" s="9">
        <f>Historicals!B159</f>
        <v>236</v>
      </c>
      <c r="C76" s="9">
        <f>Historicals!C159</f>
        <v>232</v>
      </c>
      <c r="D76" s="9">
        <f>Historicals!D159</f>
        <v>172</v>
      </c>
      <c r="E76" s="9">
        <f>Historicals!E159</f>
        <v>240</v>
      </c>
      <c r="F76" s="9">
        <f>Historicals!F159</f>
        <v>233</v>
      </c>
      <c r="G76" s="9">
        <f>Historicals!G159</f>
        <v>139</v>
      </c>
      <c r="H76" s="9">
        <f>Historicals!H159</f>
        <v>153</v>
      </c>
      <c r="I76" s="9">
        <f>Historicals!I159</f>
        <v>197</v>
      </c>
      <c r="J76" s="48">
        <f>+J52*J78</f>
        <v>133.94883670244647</v>
      </c>
      <c r="K76" s="48">
        <f t="shared" ref="K76:N76" si="347">+K52*K78</f>
        <v>133.94883670244647</v>
      </c>
      <c r="L76" s="48">
        <f t="shared" si="347"/>
        <v>133.94883670244647</v>
      </c>
      <c r="M76" s="48">
        <f t="shared" si="347"/>
        <v>133.94883670244647</v>
      </c>
      <c r="N76" s="48">
        <f t="shared" si="347"/>
        <v>133.94883670244647</v>
      </c>
    </row>
    <row r="77" spans="1:14" x14ac:dyDescent="0.2">
      <c r="A77" s="46" t="s">
        <v>129</v>
      </c>
      <c r="B77" s="47" t="str">
        <f t="shared" ref="B77" si="348">+IFERROR(B76/A76-1,"nm")</f>
        <v>nm</v>
      </c>
      <c r="C77" s="47">
        <f t="shared" ref="C77" si="349">+IFERROR(C76/B76-1,"nm")</f>
        <v>-1.6949152542372836E-2</v>
      </c>
      <c r="D77" s="47">
        <f t="shared" ref="D77" si="350">+IFERROR(D76/C76-1,"nm")</f>
        <v>-0.25862068965517238</v>
      </c>
      <c r="E77" s="47">
        <f t="shared" ref="E77" si="351">+IFERROR(E76/D76-1,"nm")</f>
        <v>0.39534883720930236</v>
      </c>
      <c r="F77" s="47">
        <f t="shared" ref="F77" si="352">+IFERROR(F76/E76-1,"nm")</f>
        <v>-2.9166666666666674E-2</v>
      </c>
      <c r="G77" s="47">
        <f t="shared" ref="G77" si="353">+IFERROR(G76/F76-1,"nm")</f>
        <v>-0.40343347639484983</v>
      </c>
      <c r="H77" s="47">
        <f t="shared" ref="H77" si="354">+IFERROR(H76/G76-1,"nm")</f>
        <v>0.10071942446043169</v>
      </c>
      <c r="I77" s="47">
        <f>+IFERROR(I76/H76-1,"nm")</f>
        <v>0.28758169934640532</v>
      </c>
      <c r="J77" s="47">
        <f t="shared" ref="J77" si="355">+IFERROR(J76/I76-1,"nm")</f>
        <v>-0.32005666648504327</v>
      </c>
      <c r="K77" s="47">
        <f t="shared" ref="K77" si="356">+IFERROR(K76/J76-1,"nm")</f>
        <v>0</v>
      </c>
      <c r="L77" s="47">
        <f t="shared" ref="L77" si="357">+IFERROR(L76/K76-1,"nm")</f>
        <v>0</v>
      </c>
      <c r="M77" s="47">
        <f t="shared" ref="M77" si="358">+IFERROR(M76/L76-1,"nm")</f>
        <v>0</v>
      </c>
      <c r="N77" s="47">
        <f t="shared" ref="N77" si="359">+IFERROR(N76/M76-1,"nm")</f>
        <v>0</v>
      </c>
    </row>
    <row r="78" spans="1:14" x14ac:dyDescent="0.2">
      <c r="A78" s="46" t="s">
        <v>133</v>
      </c>
      <c r="B78" s="47">
        <f t="shared" ref="B78:H78" si="360">+IFERROR(B76/B$21,"nm")</f>
        <v>1.717612809315866E-2</v>
      </c>
      <c r="C78" s="47">
        <f t="shared" si="360"/>
        <v>1.5713898672446491E-2</v>
      </c>
      <c r="D78" s="47">
        <f t="shared" si="360"/>
        <v>1.1303890641430074E-2</v>
      </c>
      <c r="E78" s="47">
        <f t="shared" si="360"/>
        <v>1.6156176371592057E-2</v>
      </c>
      <c r="F78" s="47">
        <f t="shared" si="360"/>
        <v>1.4652245000628852E-2</v>
      </c>
      <c r="G78" s="47">
        <f t="shared" si="360"/>
        <v>9.5967964650648992E-3</v>
      </c>
      <c r="H78" s="47">
        <f t="shared" si="360"/>
        <v>8.9062227137784496E-3</v>
      </c>
      <c r="I78" s="47">
        <f>+IFERROR(I76/I$21,"nm")</f>
        <v>1.0733939955320656E-2</v>
      </c>
      <c r="J78" s="49">
        <f>+I78</f>
        <v>1.0733939955320656E-2</v>
      </c>
      <c r="K78" s="49">
        <f t="shared" ref="K78" si="361">+J78</f>
        <v>1.0733939955320656E-2</v>
      </c>
      <c r="L78" s="49">
        <f t="shared" ref="L78" si="362">+K78</f>
        <v>1.0733939955320656E-2</v>
      </c>
      <c r="M78" s="49">
        <f t="shared" ref="M78" si="363">+L78</f>
        <v>1.0733939955320656E-2</v>
      </c>
      <c r="N78" s="49">
        <f t="shared" ref="N78" si="364">+M78</f>
        <v>1.0733939955320656E-2</v>
      </c>
    </row>
    <row r="79" spans="1:14" x14ac:dyDescent="0.2">
      <c r="A79" s="9" t="s">
        <v>143</v>
      </c>
      <c r="B79" s="9">
        <f>Historicals!B148</f>
        <v>498</v>
      </c>
      <c r="C79" s="9">
        <f>Historicals!C148</f>
        <v>639</v>
      </c>
      <c r="D79" s="9">
        <f>Historicals!D148</f>
        <v>706</v>
      </c>
      <c r="E79" s="9">
        <f>Historicals!E148</f>
        <v>849</v>
      </c>
      <c r="F79" s="9">
        <f>Historicals!F148</f>
        <v>929</v>
      </c>
      <c r="G79" s="9">
        <f>Historicals!G148</f>
        <v>885</v>
      </c>
      <c r="H79" s="9">
        <f>Historicals!H148</f>
        <v>982</v>
      </c>
      <c r="I79" s="9">
        <f>Historicals!I148</f>
        <v>920</v>
      </c>
      <c r="J79" s="48">
        <f>+J52*J81</f>
        <v>625.54786683376017</v>
      </c>
      <c r="K79" s="48">
        <f t="shared" ref="K79:N79" si="365">+K52*K81</f>
        <v>625.54786683376017</v>
      </c>
      <c r="L79" s="48">
        <f t="shared" si="365"/>
        <v>625.54786683376017</v>
      </c>
      <c r="M79" s="48">
        <f t="shared" si="365"/>
        <v>625.54786683376017</v>
      </c>
      <c r="N79" s="48">
        <f t="shared" si="365"/>
        <v>625.54786683376017</v>
      </c>
    </row>
    <row r="80" spans="1:14" x14ac:dyDescent="0.2">
      <c r="A80" s="46" t="s">
        <v>129</v>
      </c>
      <c r="B80" s="47" t="str">
        <f t="shared" ref="B80" si="366">+IFERROR(B79/A79-1,"nm")</f>
        <v>nm</v>
      </c>
      <c r="C80" s="47">
        <f t="shared" ref="C80" si="367">+IFERROR(C79/B79-1,"nm")</f>
        <v>0.2831325301204819</v>
      </c>
      <c r="D80" s="47">
        <f t="shared" ref="D80" si="368">+IFERROR(D79/C79-1,"nm")</f>
        <v>0.10485133020344284</v>
      </c>
      <c r="E80" s="47">
        <f t="shared" ref="E80" si="369">+IFERROR(E79/D79-1,"nm")</f>
        <v>0.2025495750708215</v>
      </c>
      <c r="F80" s="47">
        <f t="shared" ref="F80" si="370">+IFERROR(F79/E79-1,"nm")</f>
        <v>9.4228504122497059E-2</v>
      </c>
      <c r="G80" s="47">
        <f t="shared" ref="G80" si="371">+IFERROR(G79/F79-1,"nm")</f>
        <v>-4.7362755651237931E-2</v>
      </c>
      <c r="H80" s="47">
        <f t="shared" ref="H80" si="372">+IFERROR(H79/G79-1,"nm")</f>
        <v>0.1096045197740112</v>
      </c>
      <c r="I80" s="47">
        <f>+IFERROR(I79/H79-1,"nm")</f>
        <v>-6.313645621181263E-2</v>
      </c>
      <c r="J80" s="47">
        <f>+J81+J82</f>
        <v>5.012804446139596E-2</v>
      </c>
      <c r="K80" s="47">
        <f t="shared" ref="K80:N80" si="373">+K81+K82</f>
        <v>5.012804446139596E-2</v>
      </c>
      <c r="L80" s="47">
        <f t="shared" si="373"/>
        <v>5.012804446139596E-2</v>
      </c>
      <c r="M80" s="47">
        <f t="shared" si="373"/>
        <v>5.012804446139596E-2</v>
      </c>
      <c r="N80" s="47">
        <f t="shared" si="373"/>
        <v>5.012804446139596E-2</v>
      </c>
    </row>
    <row r="81" spans="1:14" x14ac:dyDescent="0.2">
      <c r="A81" s="46" t="s">
        <v>133</v>
      </c>
      <c r="B81" s="47">
        <f t="shared" ref="B81:H81" si="374">+IFERROR(B79/B$21,"nm")</f>
        <v>3.6244541484716154E-2</v>
      </c>
      <c r="C81" s="47">
        <f t="shared" si="374"/>
        <v>4.3280953671091846E-2</v>
      </c>
      <c r="D81" s="47">
        <f t="shared" si="374"/>
        <v>4.639852786540484E-2</v>
      </c>
      <c r="E81" s="47">
        <f t="shared" si="374"/>
        <v>5.7152473914506903E-2</v>
      </c>
      <c r="F81" s="47">
        <f t="shared" si="374"/>
        <v>5.8420324487485853E-2</v>
      </c>
      <c r="G81" s="47">
        <f t="shared" si="374"/>
        <v>6.1101905550952774E-2</v>
      </c>
      <c r="H81" s="47">
        <f t="shared" si="374"/>
        <v>5.7162815064904823E-2</v>
      </c>
      <c r="I81" s="47">
        <f>+IFERROR(I79/I$21,"nm")</f>
        <v>5.012804446139596E-2</v>
      </c>
      <c r="J81" s="49">
        <f>+I81</f>
        <v>5.012804446139596E-2</v>
      </c>
      <c r="K81" s="49">
        <f t="shared" ref="K81" si="375">+J81</f>
        <v>5.012804446139596E-2</v>
      </c>
      <c r="L81" s="49">
        <f t="shared" ref="L81" si="376">+K81</f>
        <v>5.012804446139596E-2</v>
      </c>
      <c r="M81" s="49">
        <f t="shared" ref="M81" si="377">+L81</f>
        <v>5.012804446139596E-2</v>
      </c>
      <c r="N81" s="49">
        <f t="shared" ref="N81" si="378">+M81</f>
        <v>5.012804446139596E-2</v>
      </c>
    </row>
    <row r="82" spans="1:14" x14ac:dyDescent="0.2">
      <c r="A82" s="43" t="str">
        <f>Historicals!A117</f>
        <v>Greater China</v>
      </c>
      <c r="B82" s="43"/>
      <c r="C82" s="43"/>
      <c r="D82" s="43"/>
      <c r="E82" s="43"/>
      <c r="F82" s="43"/>
      <c r="G82" s="43"/>
      <c r="H82" s="43"/>
      <c r="I82" s="43"/>
      <c r="J82" s="39"/>
      <c r="K82" s="39"/>
      <c r="L82" s="39"/>
      <c r="M82" s="39"/>
      <c r="N82" s="39"/>
    </row>
    <row r="83" spans="1:14" x14ac:dyDescent="0.2">
      <c r="A83" s="9" t="s">
        <v>136</v>
      </c>
      <c r="B83" s="9">
        <f>Historicals!B117</f>
        <v>3067</v>
      </c>
      <c r="C83" s="9">
        <f>Historicals!C117</f>
        <v>3785</v>
      </c>
      <c r="D83" s="9">
        <f>Historicals!D117</f>
        <v>4237</v>
      </c>
      <c r="E83" s="9">
        <f>Historicals!E117</f>
        <v>5134</v>
      </c>
      <c r="F83" s="9">
        <f>Historicals!F117</f>
        <v>6208</v>
      </c>
      <c r="G83" s="9">
        <f>Historicals!G117</f>
        <v>6679</v>
      </c>
      <c r="H83" s="9">
        <f>Historicals!H117</f>
        <v>8290</v>
      </c>
      <c r="I83" s="9">
        <f>Historicals!I117</f>
        <v>7547</v>
      </c>
      <c r="J83" s="9">
        <f>+SUM(J85+J89+J93)</f>
        <v>7547</v>
      </c>
      <c r="K83" s="9">
        <f t="shared" ref="K83:N83" si="379">+SUM(K85+K89+K93)</f>
        <v>7547</v>
      </c>
      <c r="L83" s="9">
        <f t="shared" si="379"/>
        <v>7547</v>
      </c>
      <c r="M83" s="9">
        <f t="shared" si="379"/>
        <v>7547</v>
      </c>
      <c r="N83" s="9">
        <f t="shared" si="379"/>
        <v>7547</v>
      </c>
    </row>
    <row r="84" spans="1:14" x14ac:dyDescent="0.2">
      <c r="A84" s="44" t="s">
        <v>129</v>
      </c>
      <c r="B84" s="47">
        <f>Historicals!B189</f>
        <v>0.19</v>
      </c>
      <c r="C84" s="47">
        <f>Historicals!C189</f>
        <v>7.0000000000000007E-2</v>
      </c>
      <c r="D84" s="47">
        <f>Historicals!D189</f>
        <v>0.17</v>
      </c>
      <c r="E84" s="47">
        <f>Historicals!E189</f>
        <v>0.18</v>
      </c>
      <c r="F84" s="47">
        <f>Historicals!F189</f>
        <v>0.24</v>
      </c>
      <c r="G84" s="47">
        <f>Historicals!G189</f>
        <v>0.11</v>
      </c>
      <c r="H84" s="47">
        <f>Historicals!H189</f>
        <v>0.19</v>
      </c>
      <c r="I84" s="47">
        <f>Historicals!I189</f>
        <v>-0.13</v>
      </c>
      <c r="J84" s="47">
        <f t="shared" ref="J84" si="380">+IFERROR(J83/I83-1,"nm")</f>
        <v>0</v>
      </c>
      <c r="K84" s="47">
        <f t="shared" ref="K84" si="381">+IFERROR(K83/J83-1,"nm")</f>
        <v>0</v>
      </c>
      <c r="L84" s="47">
        <f t="shared" ref="L84" si="382">+IFERROR(L83/K83-1,"nm")</f>
        <v>0</v>
      </c>
      <c r="M84" s="47">
        <f t="shared" ref="M84" si="383">+IFERROR(M83/L83-1,"nm")</f>
        <v>0</v>
      </c>
      <c r="N84" s="47">
        <f t="shared" ref="N84" si="384">+IFERROR(N83/M83-1,"nm")</f>
        <v>0</v>
      </c>
    </row>
    <row r="85" spans="1:14" x14ac:dyDescent="0.2">
      <c r="A85" s="45" t="s">
        <v>113</v>
      </c>
      <c r="B85" s="3">
        <f>Historicals!B118</f>
        <v>2016</v>
      </c>
      <c r="C85" s="3">
        <f>Historicals!C118</f>
        <v>2599</v>
      </c>
      <c r="D85" s="3">
        <f>Historicals!D118</f>
        <v>2920</v>
      </c>
      <c r="E85" s="3">
        <f>Historicals!E118</f>
        <v>3496</v>
      </c>
      <c r="F85" s="3">
        <f>Historicals!F118</f>
        <v>4262</v>
      </c>
      <c r="G85" s="3">
        <f>Historicals!G118</f>
        <v>4635</v>
      </c>
      <c r="H85" s="3">
        <f>Historicals!H118</f>
        <v>5748</v>
      </c>
      <c r="I85" s="3">
        <f>Historicals!I118</f>
        <v>5416</v>
      </c>
      <c r="J85" s="3">
        <f>+I85*(1+J86)</f>
        <v>5416</v>
      </c>
      <c r="K85" s="3">
        <f t="shared" ref="K85" si="385">+J85*(1+K86)</f>
        <v>5416</v>
      </c>
      <c r="L85" s="3">
        <f t="shared" ref="L85" si="386">+K85*(1+L86)</f>
        <v>5416</v>
      </c>
      <c r="M85" s="3">
        <f t="shared" ref="M85" si="387">+L85*(1+M86)</f>
        <v>5416</v>
      </c>
      <c r="N85" s="3">
        <f t="shared" ref="N85" si="388">+M85*(1+N86)</f>
        <v>5416</v>
      </c>
    </row>
    <row r="86" spans="1:14" x14ac:dyDescent="0.2">
      <c r="A86" s="44" t="s">
        <v>129</v>
      </c>
      <c r="B86" s="47" t="str">
        <f t="shared" ref="B86" si="389">+IFERROR(B85/A85-1,"nm")</f>
        <v>nm</v>
      </c>
      <c r="C86" s="47">
        <f t="shared" ref="C86" si="390">+IFERROR(C85/B85-1,"nm")</f>
        <v>0.28918650793650791</v>
      </c>
      <c r="D86" s="47">
        <f t="shared" ref="D86" si="391">+IFERROR(D85/C85-1,"nm")</f>
        <v>0.12350904193920731</v>
      </c>
      <c r="E86" s="47">
        <f t="shared" ref="E86" si="392">+IFERROR(E85/D85-1,"nm")</f>
        <v>0.19726027397260282</v>
      </c>
      <c r="F86" s="47">
        <f t="shared" ref="F86" si="393">+IFERROR(F85/E85-1,"nm")</f>
        <v>0.21910755148741412</v>
      </c>
      <c r="G86" s="47">
        <f t="shared" ref="G86" si="394">+IFERROR(G85/F85-1,"nm")</f>
        <v>8.7517597372125833E-2</v>
      </c>
      <c r="H86" s="47">
        <f t="shared" ref="H86" si="395">+IFERROR(H85/G85-1,"nm")</f>
        <v>0.24012944983818763</v>
      </c>
      <c r="I86" s="47">
        <f t="shared" ref="I86" si="396">+IFERROR(I85/H85-1,"nm")</f>
        <v>-5.7759220598469052E-2</v>
      </c>
      <c r="J86" s="47">
        <f>+J87+J88</f>
        <v>0</v>
      </c>
      <c r="K86" s="47">
        <f t="shared" ref="K86:N86" si="397">+K87+K88</f>
        <v>0</v>
      </c>
      <c r="L86" s="47">
        <f t="shared" si="397"/>
        <v>0</v>
      </c>
      <c r="M86" s="47">
        <f t="shared" si="397"/>
        <v>0</v>
      </c>
      <c r="N86" s="47">
        <f t="shared" si="397"/>
        <v>0</v>
      </c>
    </row>
    <row r="87" spans="1:14" x14ac:dyDescent="0.2">
      <c r="A87" s="44" t="s">
        <v>137</v>
      </c>
      <c r="B87" s="47">
        <f>Historicals!B190</f>
        <v>0.28000000000000003</v>
      </c>
      <c r="C87" s="47">
        <f>Historicals!C190</f>
        <v>0.33</v>
      </c>
      <c r="D87" s="47">
        <f>Historicals!D190</f>
        <v>0.18</v>
      </c>
      <c r="E87" s="47">
        <f>Historicals!E190</f>
        <v>0.16</v>
      </c>
      <c r="F87" s="47">
        <f>Historicals!F190</f>
        <v>0.25</v>
      </c>
      <c r="G87" s="47">
        <f>Historicals!G190</f>
        <v>0.12</v>
      </c>
      <c r="H87" s="47">
        <f>Historicals!H190</f>
        <v>0.19</v>
      </c>
      <c r="I87" s="47">
        <f>Historicals!I190</f>
        <v>-0.1</v>
      </c>
      <c r="J87" s="49">
        <v>0</v>
      </c>
      <c r="K87" s="49">
        <f t="shared" ref="K87:K88" si="398">+J87</f>
        <v>0</v>
      </c>
      <c r="L87" s="49">
        <f t="shared" ref="L87:L88" si="399">+K87</f>
        <v>0</v>
      </c>
      <c r="M87" s="49">
        <f t="shared" ref="M87:M88" si="400">+L87</f>
        <v>0</v>
      </c>
      <c r="N87" s="49">
        <f t="shared" ref="N87:N88" si="401">+M87</f>
        <v>0</v>
      </c>
    </row>
    <row r="88" spans="1:14" x14ac:dyDescent="0.2">
      <c r="A88" s="44" t="s">
        <v>138</v>
      </c>
      <c r="B88" s="47" t="str">
        <f t="shared" ref="B88:I88" si="402">+IFERROR(B86-B87,"nm")</f>
        <v>nm</v>
      </c>
      <c r="C88" s="47">
        <f t="shared" si="402"/>
        <v>-4.0813492063492107E-2</v>
      </c>
      <c r="D88" s="47">
        <f t="shared" si="402"/>
        <v>-5.6490958060792684E-2</v>
      </c>
      <c r="E88" s="47">
        <f t="shared" si="402"/>
        <v>3.7260273972602814E-2</v>
      </c>
      <c r="F88" s="47">
        <f t="shared" si="402"/>
        <v>-3.0892448512585879E-2</v>
      </c>
      <c r="G88" s="47">
        <f t="shared" si="402"/>
        <v>-3.2482402627874163E-2</v>
      </c>
      <c r="H88" s="47">
        <f t="shared" si="402"/>
        <v>5.0129449838187623E-2</v>
      </c>
      <c r="I88" s="47">
        <f t="shared" si="402"/>
        <v>4.2240779401530953E-2</v>
      </c>
      <c r="J88" s="49">
        <v>0</v>
      </c>
      <c r="K88" s="49">
        <f t="shared" si="398"/>
        <v>0</v>
      </c>
      <c r="L88" s="49">
        <f t="shared" si="399"/>
        <v>0</v>
      </c>
      <c r="M88" s="49">
        <f t="shared" si="400"/>
        <v>0</v>
      </c>
      <c r="N88" s="49">
        <f t="shared" si="401"/>
        <v>0</v>
      </c>
    </row>
    <row r="89" spans="1:14" x14ac:dyDescent="0.2">
      <c r="A89" s="45" t="s">
        <v>114</v>
      </c>
      <c r="B89" s="3">
        <f>Historicals!B119</f>
        <v>925</v>
      </c>
      <c r="C89" s="3">
        <f>Historicals!C119</f>
        <v>1055</v>
      </c>
      <c r="D89" s="3">
        <f>Historicals!D119</f>
        <v>1188</v>
      </c>
      <c r="E89" s="3">
        <f>Historicals!E119</f>
        <v>1508</v>
      </c>
      <c r="F89" s="3">
        <f>Historicals!F119</f>
        <v>1808</v>
      </c>
      <c r="G89" s="3">
        <f>Historicals!G119</f>
        <v>1896</v>
      </c>
      <c r="H89" s="3">
        <f>Historicals!H119</f>
        <v>2347</v>
      </c>
      <c r="I89" s="3">
        <f>Historicals!I119</f>
        <v>1938</v>
      </c>
      <c r="J89" s="3">
        <f>+I89*(1+J90)</f>
        <v>1938</v>
      </c>
      <c r="K89" s="3">
        <f t="shared" ref="K89" si="403">+J89*(1+K90)</f>
        <v>1938</v>
      </c>
      <c r="L89" s="3">
        <f t="shared" ref="L89" si="404">+K89*(1+L90)</f>
        <v>1938</v>
      </c>
      <c r="M89" s="3">
        <f t="shared" ref="M89" si="405">+L89*(1+M90)</f>
        <v>1938</v>
      </c>
      <c r="N89" s="3">
        <f t="shared" ref="N89" si="406">+M89*(1+N90)</f>
        <v>1938</v>
      </c>
    </row>
    <row r="90" spans="1:14" x14ac:dyDescent="0.2">
      <c r="A90" s="44" t="s">
        <v>129</v>
      </c>
      <c r="B90" s="47" t="str">
        <f t="shared" ref="B90" si="407">+IFERROR(B89/A89-1,"nm")</f>
        <v>nm</v>
      </c>
      <c r="C90" s="47">
        <f t="shared" ref="C90" si="408">+IFERROR(C89/B89-1,"nm")</f>
        <v>0.14054054054054044</v>
      </c>
      <c r="D90" s="47">
        <f t="shared" ref="D90" si="409">+IFERROR(D89/C89-1,"nm")</f>
        <v>0.12606635071090055</v>
      </c>
      <c r="E90" s="47">
        <f t="shared" ref="E90" si="410">+IFERROR(E89/D89-1,"nm")</f>
        <v>0.26936026936026947</v>
      </c>
      <c r="F90" s="47">
        <f t="shared" ref="F90" si="411">+IFERROR(F89/E89-1,"nm")</f>
        <v>0.19893899204244025</v>
      </c>
      <c r="G90" s="47">
        <f t="shared" ref="G90" si="412">+IFERROR(G89/F89-1,"nm")</f>
        <v>4.8672566371681381E-2</v>
      </c>
      <c r="H90" s="47">
        <f t="shared" ref="H90" si="413">+IFERROR(H89/G89-1,"nm")</f>
        <v>0.2378691983122363</v>
      </c>
      <c r="I90" s="47">
        <f t="shared" ref="I90" si="414">+IFERROR(I89/H89-1,"nm")</f>
        <v>-0.17426501917341286</v>
      </c>
      <c r="J90" s="47">
        <f>+J91+J92</f>
        <v>0</v>
      </c>
      <c r="K90" s="47">
        <f t="shared" ref="K90:N90" si="415">+K91+K92</f>
        <v>0</v>
      </c>
      <c r="L90" s="47">
        <f t="shared" si="415"/>
        <v>0</v>
      </c>
      <c r="M90" s="47">
        <f t="shared" si="415"/>
        <v>0</v>
      </c>
      <c r="N90" s="47">
        <f t="shared" si="415"/>
        <v>0</v>
      </c>
    </row>
    <row r="91" spans="1:14" x14ac:dyDescent="0.2">
      <c r="A91" s="44" t="s">
        <v>137</v>
      </c>
      <c r="B91" s="47">
        <f>Historicals!B191</f>
        <v>7.0000000000000007E-2</v>
      </c>
      <c r="C91" s="47">
        <f>Historicals!C191</f>
        <v>0.17</v>
      </c>
      <c r="D91" s="47">
        <f>Historicals!D191</f>
        <v>0.18</v>
      </c>
      <c r="E91" s="47">
        <f>Historicals!E191</f>
        <v>0.23</v>
      </c>
      <c r="F91" s="47">
        <f>Historicals!F191</f>
        <v>0.23</v>
      </c>
      <c r="G91" s="47">
        <f>Historicals!G191</f>
        <v>0.08</v>
      </c>
      <c r="H91" s="47">
        <f>Historicals!H191</f>
        <v>0.19</v>
      </c>
      <c r="I91" s="47">
        <f>Historicals!I191</f>
        <v>-0.21</v>
      </c>
      <c r="J91" s="49">
        <v>0</v>
      </c>
      <c r="K91" s="49">
        <f t="shared" ref="K91:K92" si="416">+J91</f>
        <v>0</v>
      </c>
      <c r="L91" s="49">
        <f t="shared" ref="L91:L92" si="417">+K91</f>
        <v>0</v>
      </c>
      <c r="M91" s="49">
        <f t="shared" ref="M91:M92" si="418">+L91</f>
        <v>0</v>
      </c>
      <c r="N91" s="49">
        <f t="shared" ref="N91:N92" si="419">+M91</f>
        <v>0</v>
      </c>
    </row>
    <row r="92" spans="1:14" x14ac:dyDescent="0.2">
      <c r="A92" s="44" t="s">
        <v>138</v>
      </c>
      <c r="B92" s="47" t="str">
        <f t="shared" ref="B92:I92" si="420">+IFERROR(B90-B91,"nm")</f>
        <v>nm</v>
      </c>
      <c r="C92" s="47">
        <f t="shared" si="420"/>
        <v>-2.9459459459459575E-2</v>
      </c>
      <c r="D92" s="47">
        <f t="shared" si="420"/>
        <v>-5.3933649289099439E-2</v>
      </c>
      <c r="E92" s="47">
        <f t="shared" si="420"/>
        <v>3.9360269360269456E-2</v>
      </c>
      <c r="F92" s="47">
        <f t="shared" si="420"/>
        <v>-3.1061007957559755E-2</v>
      </c>
      <c r="G92" s="47">
        <f t="shared" si="420"/>
        <v>-3.1327433628318621E-2</v>
      </c>
      <c r="H92" s="47">
        <f t="shared" si="420"/>
        <v>4.7869198312236294E-2</v>
      </c>
      <c r="I92" s="47">
        <f t="shared" si="420"/>
        <v>3.5734980826587132E-2</v>
      </c>
      <c r="J92" s="49">
        <v>0</v>
      </c>
      <c r="K92" s="49">
        <f t="shared" si="416"/>
        <v>0</v>
      </c>
      <c r="L92" s="49">
        <f t="shared" si="417"/>
        <v>0</v>
      </c>
      <c r="M92" s="49">
        <f t="shared" si="418"/>
        <v>0</v>
      </c>
      <c r="N92" s="49">
        <f t="shared" si="419"/>
        <v>0</v>
      </c>
    </row>
    <row r="93" spans="1:14" x14ac:dyDescent="0.2">
      <c r="A93" s="45" t="s">
        <v>115</v>
      </c>
      <c r="B93" s="3">
        <f>Historicals!B120</f>
        <v>126</v>
      </c>
      <c r="C93" s="3">
        <f>Historicals!C120</f>
        <v>131</v>
      </c>
      <c r="D93" s="3">
        <f>Historicals!D120</f>
        <v>129</v>
      </c>
      <c r="E93" s="3">
        <f>Historicals!E120</f>
        <v>130</v>
      </c>
      <c r="F93" s="3">
        <f>Historicals!F120</f>
        <v>138</v>
      </c>
      <c r="G93" s="3">
        <f>Historicals!G120</f>
        <v>148</v>
      </c>
      <c r="H93" s="3">
        <f>Historicals!H120</f>
        <v>195</v>
      </c>
      <c r="I93" s="3">
        <f>Historicals!I120</f>
        <v>193</v>
      </c>
      <c r="J93" s="3">
        <f>+I93*(1+J94)</f>
        <v>193</v>
      </c>
      <c r="K93" s="3">
        <f t="shared" ref="K93" si="421">+J93*(1+K94)</f>
        <v>193</v>
      </c>
      <c r="L93" s="3">
        <f t="shared" ref="L93" si="422">+K93*(1+L94)</f>
        <v>193</v>
      </c>
      <c r="M93" s="3">
        <f t="shared" ref="M93" si="423">+L93*(1+M94)</f>
        <v>193</v>
      </c>
      <c r="N93" s="3">
        <f t="shared" ref="N93" si="424">+M93*(1+N94)</f>
        <v>193</v>
      </c>
    </row>
    <row r="94" spans="1:14" x14ac:dyDescent="0.2">
      <c r="A94" s="44" t="s">
        <v>129</v>
      </c>
      <c r="B94" s="47" t="str">
        <f t="shared" ref="B94" si="425">+IFERROR(B93/A93-1,"nm")</f>
        <v>nm</v>
      </c>
      <c r="C94" s="47">
        <f t="shared" ref="C94" si="426">+IFERROR(C93/B93-1,"nm")</f>
        <v>3.9682539682539764E-2</v>
      </c>
      <c r="D94" s="47">
        <f t="shared" ref="D94" si="427">+IFERROR(D93/C93-1,"nm")</f>
        <v>-1.5267175572519109E-2</v>
      </c>
      <c r="E94" s="47">
        <f t="shared" ref="E94" si="428">+IFERROR(E93/D93-1,"nm")</f>
        <v>7.7519379844961378E-3</v>
      </c>
      <c r="F94" s="47">
        <f t="shared" ref="F94" si="429">+IFERROR(F93/E93-1,"nm")</f>
        <v>6.1538461538461542E-2</v>
      </c>
      <c r="G94" s="47">
        <f t="shared" ref="G94" si="430">+IFERROR(G93/F93-1,"nm")</f>
        <v>7.2463768115942129E-2</v>
      </c>
      <c r="H94" s="47">
        <f t="shared" ref="H94" si="431">+IFERROR(H93/G93-1,"nm")</f>
        <v>0.31756756756756754</v>
      </c>
      <c r="I94" s="47">
        <f t="shared" ref="I94" si="432">+IFERROR(I93/H93-1,"nm")</f>
        <v>-1.025641025641022E-2</v>
      </c>
      <c r="J94" s="47">
        <f>+J95+J96</f>
        <v>0</v>
      </c>
      <c r="K94" s="47">
        <f t="shared" ref="K94:N94" si="433">+K95+K96</f>
        <v>0</v>
      </c>
      <c r="L94" s="47">
        <f t="shared" si="433"/>
        <v>0</v>
      </c>
      <c r="M94" s="47">
        <f t="shared" si="433"/>
        <v>0</v>
      </c>
      <c r="N94" s="47">
        <f t="shared" si="433"/>
        <v>0</v>
      </c>
    </row>
    <row r="95" spans="1:14" x14ac:dyDescent="0.2">
      <c r="A95" s="44" t="s">
        <v>137</v>
      </c>
      <c r="B95" s="47">
        <f>Historicals!B192</f>
        <v>0.01</v>
      </c>
      <c r="C95" s="47">
        <f>Historicals!C192</f>
        <v>7.0000000000000007E-2</v>
      </c>
      <c r="D95" s="47">
        <f>Historicals!D192</f>
        <v>0.03</v>
      </c>
      <c r="E95" s="47">
        <f>Historicals!E192</f>
        <v>-0.01</v>
      </c>
      <c r="F95" s="47">
        <f>Historicals!F192</f>
        <v>0.08</v>
      </c>
      <c r="G95" s="47">
        <f>Historicals!G192</f>
        <v>0.11</v>
      </c>
      <c r="H95" s="47">
        <f>Historicals!H192</f>
        <v>0.26</v>
      </c>
      <c r="I95" s="47">
        <f>Historicals!I192</f>
        <v>-0.06</v>
      </c>
      <c r="J95" s="49">
        <v>0</v>
      </c>
      <c r="K95" s="49">
        <f t="shared" ref="K95:K96" si="434">+J95</f>
        <v>0</v>
      </c>
      <c r="L95" s="49">
        <f t="shared" ref="L95:L96" si="435">+K95</f>
        <v>0</v>
      </c>
      <c r="M95" s="49">
        <f t="shared" ref="M95:M96" si="436">+L95</f>
        <v>0</v>
      </c>
      <c r="N95" s="49">
        <f t="shared" ref="N95:N96" si="437">+M95</f>
        <v>0</v>
      </c>
    </row>
    <row r="96" spans="1:14" x14ac:dyDescent="0.2">
      <c r="A96" s="44" t="s">
        <v>138</v>
      </c>
      <c r="B96" s="47" t="str">
        <f t="shared" ref="B96:I96" si="438">+IFERROR(B94-B95,"nm")</f>
        <v>nm</v>
      </c>
      <c r="C96" s="47">
        <f t="shared" si="438"/>
        <v>-3.0317460317460243E-2</v>
      </c>
      <c r="D96" s="47">
        <f t="shared" si="438"/>
        <v>-4.5267175572519108E-2</v>
      </c>
      <c r="E96" s="47">
        <f t="shared" si="438"/>
        <v>1.775193798449614E-2</v>
      </c>
      <c r="F96" s="47">
        <f t="shared" si="438"/>
        <v>-1.846153846153846E-2</v>
      </c>
      <c r="G96" s="47">
        <f t="shared" si="438"/>
        <v>-3.7536231884057872E-2</v>
      </c>
      <c r="H96" s="47">
        <f t="shared" si="438"/>
        <v>5.7567567567567535E-2</v>
      </c>
      <c r="I96" s="47">
        <f t="shared" si="438"/>
        <v>4.9743589743589778E-2</v>
      </c>
      <c r="J96" s="49">
        <v>0</v>
      </c>
      <c r="K96" s="49">
        <f t="shared" si="434"/>
        <v>0</v>
      </c>
      <c r="L96" s="49">
        <f t="shared" si="435"/>
        <v>0</v>
      </c>
      <c r="M96" s="49">
        <f t="shared" si="436"/>
        <v>0</v>
      </c>
      <c r="N96" s="49">
        <f t="shared" si="437"/>
        <v>0</v>
      </c>
    </row>
    <row r="97" spans="1:14" x14ac:dyDescent="0.2">
      <c r="A97" s="9" t="s">
        <v>130</v>
      </c>
      <c r="B97" s="48">
        <f>B100+B104</f>
        <v>1039</v>
      </c>
      <c r="C97" s="48">
        <f t="shared" ref="C97:I97" si="439">C100+C104</f>
        <v>1420</v>
      </c>
      <c r="D97" s="48">
        <f t="shared" si="439"/>
        <v>1561</v>
      </c>
      <c r="E97" s="48">
        <f t="shared" si="439"/>
        <v>1863</v>
      </c>
      <c r="F97" s="48">
        <f t="shared" si="439"/>
        <v>2426</v>
      </c>
      <c r="G97" s="48">
        <f t="shared" si="439"/>
        <v>2534</v>
      </c>
      <c r="H97" s="48">
        <f t="shared" si="439"/>
        <v>3289</v>
      </c>
      <c r="I97" s="48">
        <f t="shared" si="439"/>
        <v>2406</v>
      </c>
      <c r="J97" s="48">
        <f>+J83*J99</f>
        <v>989.37950198877581</v>
      </c>
      <c r="K97" s="48">
        <f t="shared" ref="K97:N97" si="440">+K83*K99</f>
        <v>989.37950198877581</v>
      </c>
      <c r="L97" s="48">
        <f t="shared" si="440"/>
        <v>989.37950198877581</v>
      </c>
      <c r="M97" s="48">
        <f t="shared" si="440"/>
        <v>989.37950198877581</v>
      </c>
      <c r="N97" s="48">
        <f t="shared" si="440"/>
        <v>989.37950198877581</v>
      </c>
    </row>
    <row r="98" spans="1:14" x14ac:dyDescent="0.2">
      <c r="A98" s="46" t="s">
        <v>129</v>
      </c>
      <c r="B98" s="47" t="str">
        <f t="shared" ref="B98" si="441">+IFERROR(B97/A97-1,"nm")</f>
        <v>nm</v>
      </c>
      <c r="C98" s="47">
        <f t="shared" ref="C98" si="442">+IFERROR(C97/B97-1,"nm")</f>
        <v>0.36669874879692022</v>
      </c>
      <c r="D98" s="47">
        <f t="shared" ref="D98" si="443">+IFERROR(D97/C97-1,"nm")</f>
        <v>9.9295774647887303E-2</v>
      </c>
      <c r="E98" s="47">
        <f t="shared" ref="E98" si="444">+IFERROR(E97/D97-1,"nm")</f>
        <v>0.19346572709801402</v>
      </c>
      <c r="F98" s="47">
        <f t="shared" ref="F98" si="445">+IFERROR(F97/E97-1,"nm")</f>
        <v>0.3022007514761138</v>
      </c>
      <c r="G98" s="47">
        <f t="shared" ref="G98" si="446">+IFERROR(G97/F97-1,"nm")</f>
        <v>4.4517724649629109E-2</v>
      </c>
      <c r="H98" s="47">
        <f t="shared" ref="H98" si="447">+IFERROR(H97/G97-1,"nm")</f>
        <v>0.29794790844514596</v>
      </c>
      <c r="I98" s="47">
        <f>+IFERROR(I97/H97-1,"nm")</f>
        <v>-0.26847065977500761</v>
      </c>
      <c r="J98" s="47">
        <f t="shared" ref="J98" si="448">+IFERROR(J97/I97-1,"nm")</f>
        <v>-0.5887865744020051</v>
      </c>
      <c r="K98" s="47">
        <f t="shared" ref="K98" si="449">+IFERROR(K97/J97-1,"nm")</f>
        <v>0</v>
      </c>
      <c r="L98" s="47">
        <f t="shared" ref="L98" si="450">+IFERROR(L97/K97-1,"nm")</f>
        <v>0</v>
      </c>
      <c r="M98" s="47">
        <f t="shared" ref="M98" si="451">+IFERROR(M97/L97-1,"nm")</f>
        <v>0</v>
      </c>
      <c r="N98" s="47">
        <f t="shared" ref="N98" si="452">+IFERROR(N97/M97-1,"nm")</f>
        <v>0</v>
      </c>
    </row>
    <row r="99" spans="1:14" x14ac:dyDescent="0.2">
      <c r="A99" s="46" t="s">
        <v>131</v>
      </c>
      <c r="B99" s="47">
        <f t="shared" ref="B99:H99" si="453">+IFERROR(B97/B$21,"nm")</f>
        <v>7.5618631732168845E-2</v>
      </c>
      <c r="C99" s="47">
        <f t="shared" si="453"/>
        <v>9.6179897046870771E-2</v>
      </c>
      <c r="D99" s="47">
        <f t="shared" si="453"/>
        <v>0.10258937960042061</v>
      </c>
      <c r="E99" s="47">
        <f t="shared" si="453"/>
        <v>0.12541231908448333</v>
      </c>
      <c r="F99" s="47">
        <f t="shared" si="453"/>
        <v>0.15255942648723431</v>
      </c>
      <c r="G99" s="47">
        <f t="shared" si="453"/>
        <v>0.17495167080916874</v>
      </c>
      <c r="H99" s="47">
        <f t="shared" si="453"/>
        <v>0.19145468304325047</v>
      </c>
      <c r="I99" s="47">
        <f>+IFERROR(I97/I$21,"nm")</f>
        <v>0.13109573366752031</v>
      </c>
      <c r="J99" s="49">
        <f>+I99</f>
        <v>0.13109573366752031</v>
      </c>
      <c r="K99" s="49">
        <f t="shared" ref="K99" si="454">+J99</f>
        <v>0.13109573366752031</v>
      </c>
      <c r="L99" s="49">
        <f t="shared" ref="L99" si="455">+K99</f>
        <v>0.13109573366752031</v>
      </c>
      <c r="M99" s="49">
        <f t="shared" ref="M99" si="456">+L99</f>
        <v>0.13109573366752031</v>
      </c>
      <c r="N99" s="49">
        <f t="shared" ref="N99" si="457">+M99</f>
        <v>0.13109573366752031</v>
      </c>
    </row>
    <row r="100" spans="1:14" x14ac:dyDescent="0.2">
      <c r="A100" s="9" t="s">
        <v>132</v>
      </c>
      <c r="B100" s="9">
        <f>Historicals!B171</f>
        <v>46</v>
      </c>
      <c r="C100" s="9">
        <f>Historicals!C171</f>
        <v>48</v>
      </c>
      <c r="D100" s="9">
        <f>Historicals!D171</f>
        <v>54</v>
      </c>
      <c r="E100" s="9">
        <f>Historicals!E171</f>
        <v>56</v>
      </c>
      <c r="F100" s="9">
        <f>Historicals!F171</f>
        <v>50</v>
      </c>
      <c r="G100" s="9">
        <f>Historicals!G171</f>
        <v>44</v>
      </c>
      <c r="H100" s="9">
        <f>Historicals!H171</f>
        <v>46</v>
      </c>
      <c r="I100" s="9">
        <f>Historicals!I171</f>
        <v>41</v>
      </c>
      <c r="J100" s="48">
        <f>+J103*J110</f>
        <v>16.85975044951779</v>
      </c>
      <c r="K100" s="48">
        <f t="shared" ref="K100:N100" si="458">+K103*K110</f>
        <v>16.85975044951779</v>
      </c>
      <c r="L100" s="48">
        <f t="shared" si="458"/>
        <v>16.85975044951779</v>
      </c>
      <c r="M100" s="48">
        <f t="shared" si="458"/>
        <v>16.85975044951779</v>
      </c>
      <c r="N100" s="48">
        <f t="shared" si="458"/>
        <v>16.85975044951779</v>
      </c>
    </row>
    <row r="101" spans="1:14" x14ac:dyDescent="0.2">
      <c r="A101" s="46" t="s">
        <v>129</v>
      </c>
      <c r="B101" s="47" t="str">
        <f t="shared" ref="B101" si="459">+IFERROR(B100/A100-1,"nm")</f>
        <v>nm</v>
      </c>
      <c r="C101" s="47">
        <f t="shared" ref="C101" si="460">+IFERROR(C100/B100-1,"nm")</f>
        <v>4.3478260869565188E-2</v>
      </c>
      <c r="D101" s="47">
        <f t="shared" ref="D101" si="461">+IFERROR(D100/C100-1,"nm")</f>
        <v>0.125</v>
      </c>
      <c r="E101" s="47">
        <f t="shared" ref="E101" si="462">+IFERROR(E100/D100-1,"nm")</f>
        <v>3.7037037037036979E-2</v>
      </c>
      <c r="F101" s="47">
        <f t="shared" ref="F101" si="463">+IFERROR(F100/E100-1,"nm")</f>
        <v>-0.1071428571428571</v>
      </c>
      <c r="G101" s="47">
        <f t="shared" ref="G101" si="464">+IFERROR(G100/F100-1,"nm")</f>
        <v>-0.12</v>
      </c>
      <c r="H101" s="47">
        <f t="shared" ref="H101" si="465">+IFERROR(H100/G100-1,"nm")</f>
        <v>4.5454545454545414E-2</v>
      </c>
      <c r="I101" s="47">
        <f>+IFERROR(I100/H100-1,"nm")</f>
        <v>-0.10869565217391308</v>
      </c>
      <c r="J101" s="47">
        <f t="shared" ref="J101" si="466">+IFERROR(J100/I100-1,"nm")</f>
        <v>-0.5887865744020051</v>
      </c>
      <c r="K101" s="47">
        <f t="shared" ref="K101" si="467">+IFERROR(K100/J100-1,"nm")</f>
        <v>0</v>
      </c>
      <c r="L101" s="47">
        <f t="shared" ref="L101" si="468">+IFERROR(L100/K100-1,"nm")</f>
        <v>0</v>
      </c>
      <c r="M101" s="47">
        <f t="shared" ref="M101" si="469">+IFERROR(M100/L100-1,"nm")</f>
        <v>0</v>
      </c>
      <c r="N101" s="47">
        <f t="shared" ref="N101" si="470">+IFERROR(N100/M100-1,"nm")</f>
        <v>0</v>
      </c>
    </row>
    <row r="102" spans="1:14" x14ac:dyDescent="0.2">
      <c r="A102" s="46" t="s">
        <v>133</v>
      </c>
      <c r="B102" s="47">
        <f t="shared" ref="B102:H102" si="471">+IFERROR(B100/B$21,"nm")</f>
        <v>3.3478893740902477E-3</v>
      </c>
      <c r="C102" s="47">
        <f t="shared" si="471"/>
        <v>3.251151449471688E-3</v>
      </c>
      <c r="D102" s="47">
        <f t="shared" si="471"/>
        <v>3.5488958990536278E-3</v>
      </c>
      <c r="E102" s="47">
        <f t="shared" si="471"/>
        <v>3.7697744867048132E-3</v>
      </c>
      <c r="F102" s="47">
        <f t="shared" si="471"/>
        <v>3.1442585838259338E-3</v>
      </c>
      <c r="G102" s="47">
        <f t="shared" si="471"/>
        <v>3.0378348522507597E-3</v>
      </c>
      <c r="H102" s="47">
        <f t="shared" si="471"/>
        <v>2.6776878747307759E-3</v>
      </c>
      <c r="I102" s="47">
        <f>+IFERROR(I100/I$21,"nm")</f>
        <v>2.2339671988230807E-3</v>
      </c>
      <c r="J102" s="47">
        <f t="shared" ref="J102:N102" si="472">+IFERROR(J100/J$21,"nm")</f>
        <v>9.1863730450159596E-4</v>
      </c>
      <c r="K102" s="47">
        <f t="shared" si="472"/>
        <v>9.1863730450159596E-4</v>
      </c>
      <c r="L102" s="47">
        <f t="shared" si="472"/>
        <v>9.1863730450159596E-4</v>
      </c>
      <c r="M102" s="47">
        <f t="shared" si="472"/>
        <v>9.1863730450159596E-4</v>
      </c>
      <c r="N102" s="47">
        <f t="shared" si="472"/>
        <v>9.1863730450159596E-4</v>
      </c>
    </row>
    <row r="103" spans="1:14" x14ac:dyDescent="0.2">
      <c r="A103" s="46" t="s">
        <v>142</v>
      </c>
      <c r="B103" s="47">
        <f t="shared" ref="B103:H103" si="473">+IFERROR(B100/B110,"nm")</f>
        <v>0.18110236220472442</v>
      </c>
      <c r="C103" s="47">
        <f t="shared" si="473"/>
        <v>0.20512820512820512</v>
      </c>
      <c r="D103" s="47">
        <f t="shared" si="473"/>
        <v>0.24</v>
      </c>
      <c r="E103" s="47">
        <f t="shared" si="473"/>
        <v>0.21875</v>
      </c>
      <c r="F103" s="47">
        <f t="shared" si="473"/>
        <v>0.2109704641350211</v>
      </c>
      <c r="G103" s="47">
        <f t="shared" si="473"/>
        <v>0.20560747663551401</v>
      </c>
      <c r="H103" s="47">
        <f t="shared" si="473"/>
        <v>0.15972222222222221</v>
      </c>
      <c r="I103" s="47">
        <f>+IFERROR(I100/I110,"nm")</f>
        <v>0.13531353135313531</v>
      </c>
      <c r="J103" s="49">
        <f>+I103</f>
        <v>0.13531353135313531</v>
      </c>
      <c r="K103" s="49">
        <f t="shared" ref="K103" si="474">+J103</f>
        <v>0.13531353135313531</v>
      </c>
      <c r="L103" s="49">
        <f t="shared" ref="L103" si="475">+K103</f>
        <v>0.13531353135313531</v>
      </c>
      <c r="M103" s="49">
        <f t="shared" ref="M103" si="476">+L103</f>
        <v>0.13531353135313531</v>
      </c>
      <c r="N103" s="49">
        <f t="shared" ref="N103" si="477">+M103</f>
        <v>0.13531353135313531</v>
      </c>
    </row>
    <row r="104" spans="1:14" x14ac:dyDescent="0.2">
      <c r="A104" s="9" t="s">
        <v>134</v>
      </c>
      <c r="B104" s="9">
        <f>Historicals!B138</f>
        <v>993</v>
      </c>
      <c r="C104" s="9">
        <f>Historicals!C138</f>
        <v>1372</v>
      </c>
      <c r="D104" s="9">
        <f>Historicals!D138</f>
        <v>1507</v>
      </c>
      <c r="E104" s="9">
        <f>Historicals!E138</f>
        <v>1807</v>
      </c>
      <c r="F104" s="9">
        <f>Historicals!F138</f>
        <v>2376</v>
      </c>
      <c r="G104" s="9">
        <f>Historicals!G138</f>
        <v>2490</v>
      </c>
      <c r="H104" s="9">
        <f>Historicals!H138</f>
        <v>3243</v>
      </c>
      <c r="I104" s="9">
        <f>Historicals!I138</f>
        <v>2365</v>
      </c>
      <c r="J104" s="9">
        <f>+J97-J100</f>
        <v>972.51975153925798</v>
      </c>
      <c r="K104" s="9">
        <f t="shared" ref="K104:N104" si="478">+K97-K100</f>
        <v>972.51975153925798</v>
      </c>
      <c r="L104" s="9">
        <f t="shared" si="478"/>
        <v>972.51975153925798</v>
      </c>
      <c r="M104" s="9">
        <f t="shared" si="478"/>
        <v>972.51975153925798</v>
      </c>
      <c r="N104" s="9">
        <f t="shared" si="478"/>
        <v>972.51975153925798</v>
      </c>
    </row>
    <row r="105" spans="1:14" x14ac:dyDescent="0.2">
      <c r="A105" s="46" t="s">
        <v>129</v>
      </c>
      <c r="B105" s="47" t="str">
        <f t="shared" ref="B105" si="479">+IFERROR(B104/A104-1,"nm")</f>
        <v>nm</v>
      </c>
      <c r="C105" s="47">
        <f t="shared" ref="C105" si="480">+IFERROR(C104/B104-1,"nm")</f>
        <v>0.38167170191339372</v>
      </c>
      <c r="D105" s="47">
        <f t="shared" ref="D105" si="481">+IFERROR(D104/C104-1,"nm")</f>
        <v>9.8396501457725938E-2</v>
      </c>
      <c r="E105" s="47">
        <f t="shared" ref="E105" si="482">+IFERROR(E104/D104-1,"nm")</f>
        <v>0.19907100199071004</v>
      </c>
      <c r="F105" s="47">
        <f t="shared" ref="F105" si="483">+IFERROR(F104/E104-1,"nm")</f>
        <v>0.31488655229662421</v>
      </c>
      <c r="G105" s="47">
        <f t="shared" ref="G105" si="484">+IFERROR(G104/F104-1,"nm")</f>
        <v>4.7979797979798011E-2</v>
      </c>
      <c r="H105" s="47">
        <f t="shared" ref="H105" si="485">+IFERROR(H104/G104-1,"nm")</f>
        <v>0.30240963855421676</v>
      </c>
      <c r="I105" s="47">
        <f>+IFERROR(I104/H104-1,"nm")</f>
        <v>-0.27073697193956214</v>
      </c>
      <c r="J105" s="47">
        <f t="shared" ref="J105" si="486">+IFERROR(J104/I104-1,"nm")</f>
        <v>-0.5887865744020051</v>
      </c>
      <c r="K105" s="47">
        <f t="shared" ref="K105" si="487">+IFERROR(K104/J104-1,"nm")</f>
        <v>0</v>
      </c>
      <c r="L105" s="47">
        <f t="shared" ref="L105" si="488">+IFERROR(L104/K104-1,"nm")</f>
        <v>0</v>
      </c>
      <c r="M105" s="47">
        <f t="shared" ref="M105" si="489">+IFERROR(M104/L104-1,"nm")</f>
        <v>0</v>
      </c>
      <c r="N105" s="47">
        <f t="shared" ref="N105" si="490">+IFERROR(N104/M104-1,"nm")</f>
        <v>0</v>
      </c>
    </row>
    <row r="106" spans="1:14" x14ac:dyDescent="0.2">
      <c r="A106" s="46" t="s">
        <v>131</v>
      </c>
      <c r="B106" s="47">
        <f t="shared" ref="B106:H106" si="491">+IFERROR(B104/B$21,"nm")</f>
        <v>7.2270742358078607E-2</v>
      </c>
      <c r="C106" s="47">
        <f t="shared" si="491"/>
        <v>9.2928745597399082E-2</v>
      </c>
      <c r="D106" s="47">
        <f t="shared" si="491"/>
        <v>9.9040483701366977E-2</v>
      </c>
      <c r="E106" s="47">
        <f t="shared" si="491"/>
        <v>0.12164254459777853</v>
      </c>
      <c r="F106" s="47">
        <f t="shared" si="491"/>
        <v>0.14941516790340836</v>
      </c>
      <c r="G106" s="47">
        <f t="shared" si="491"/>
        <v>0.17191383595691798</v>
      </c>
      <c r="H106" s="47">
        <f t="shared" si="491"/>
        <v>0.1887769951685197</v>
      </c>
      <c r="I106" s="47">
        <f>+IFERROR(I104/I$21,"nm")</f>
        <v>0.12886176646869721</v>
      </c>
      <c r="J106" s="47">
        <f t="shared" ref="J106:N106" si="492">+IFERROR(J104/J$21,"nm")</f>
        <v>5.298968841820182E-2</v>
      </c>
      <c r="K106" s="47">
        <f t="shared" si="492"/>
        <v>5.298968841820182E-2</v>
      </c>
      <c r="L106" s="47">
        <f t="shared" si="492"/>
        <v>5.298968841820182E-2</v>
      </c>
      <c r="M106" s="47">
        <f t="shared" si="492"/>
        <v>5.298968841820182E-2</v>
      </c>
      <c r="N106" s="47">
        <f t="shared" si="492"/>
        <v>5.298968841820182E-2</v>
      </c>
    </row>
    <row r="107" spans="1:14" x14ac:dyDescent="0.2">
      <c r="A107" s="9" t="s">
        <v>135</v>
      </c>
      <c r="B107" s="9">
        <f>Historicals!B160</f>
        <v>69</v>
      </c>
      <c r="C107" s="9">
        <f>Historicals!C160</f>
        <v>44</v>
      </c>
      <c r="D107" s="9">
        <f>Historicals!D160</f>
        <v>51</v>
      </c>
      <c r="E107" s="9">
        <f>Historicals!E160</f>
        <v>76</v>
      </c>
      <c r="F107" s="9">
        <f>Historicals!F160</f>
        <v>49</v>
      </c>
      <c r="G107" s="9">
        <f>Historicals!G160</f>
        <v>28</v>
      </c>
      <c r="H107" s="9">
        <f>Historicals!H160</f>
        <v>94</v>
      </c>
      <c r="I107" s="9">
        <f>Historicals!I160</f>
        <v>78</v>
      </c>
      <c r="J107" s="48">
        <f>+J83*J109</f>
        <v>32.074647196643603</v>
      </c>
      <c r="K107" s="48">
        <f t="shared" ref="K107:N107" si="493">+K83*K109</f>
        <v>32.074647196643603</v>
      </c>
      <c r="L107" s="48">
        <f t="shared" si="493"/>
        <v>32.074647196643603</v>
      </c>
      <c r="M107" s="48">
        <f t="shared" si="493"/>
        <v>32.074647196643603</v>
      </c>
      <c r="N107" s="48">
        <f t="shared" si="493"/>
        <v>32.074647196643603</v>
      </c>
    </row>
    <row r="108" spans="1:14" x14ac:dyDescent="0.2">
      <c r="A108" s="46" t="s">
        <v>129</v>
      </c>
      <c r="B108" s="47" t="str">
        <f t="shared" ref="B108" si="494">+IFERROR(B107/A107-1,"nm")</f>
        <v>nm</v>
      </c>
      <c r="C108" s="47">
        <f t="shared" ref="C108" si="495">+IFERROR(C107/B107-1,"nm")</f>
        <v>-0.3623188405797102</v>
      </c>
      <c r="D108" s="47">
        <f t="shared" ref="D108" si="496">+IFERROR(D107/C107-1,"nm")</f>
        <v>0.15909090909090917</v>
      </c>
      <c r="E108" s="47">
        <f t="shared" ref="E108" si="497">+IFERROR(E107/D107-1,"nm")</f>
        <v>0.49019607843137258</v>
      </c>
      <c r="F108" s="47">
        <f t="shared" ref="F108" si="498">+IFERROR(F107/E107-1,"nm")</f>
        <v>-0.35526315789473684</v>
      </c>
      <c r="G108" s="47">
        <f t="shared" ref="G108" si="499">+IFERROR(G107/F107-1,"nm")</f>
        <v>-0.4285714285714286</v>
      </c>
      <c r="H108" s="47">
        <f t="shared" ref="H108" si="500">+IFERROR(H107/G107-1,"nm")</f>
        <v>2.3571428571428572</v>
      </c>
      <c r="I108" s="47">
        <f>+IFERROR(I107/H107-1,"nm")</f>
        <v>-0.17021276595744683</v>
      </c>
      <c r="J108" s="47">
        <f t="shared" ref="J108" si="501">+IFERROR(J107/I107-1,"nm")</f>
        <v>-0.5887865744020051</v>
      </c>
      <c r="K108" s="47">
        <f t="shared" ref="K108" si="502">+IFERROR(K107/J107-1,"nm")</f>
        <v>0</v>
      </c>
      <c r="L108" s="47">
        <f t="shared" ref="L108" si="503">+IFERROR(L107/K107-1,"nm")</f>
        <v>0</v>
      </c>
      <c r="M108" s="47">
        <f t="shared" ref="M108" si="504">+IFERROR(M107/L107-1,"nm")</f>
        <v>0</v>
      </c>
      <c r="N108" s="47">
        <f t="shared" ref="N108" si="505">+IFERROR(N107/M107-1,"nm")</f>
        <v>0</v>
      </c>
    </row>
    <row r="109" spans="1:14" x14ac:dyDescent="0.2">
      <c r="A109" s="46" t="s">
        <v>133</v>
      </c>
      <c r="B109" s="47">
        <f t="shared" ref="B109:H109" si="506">+IFERROR(B107/B$21,"nm")</f>
        <v>5.0218340611353713E-3</v>
      </c>
      <c r="C109" s="47">
        <f t="shared" si="506"/>
        <v>2.980222162015714E-3</v>
      </c>
      <c r="D109" s="47">
        <f t="shared" si="506"/>
        <v>3.3517350157728706E-3</v>
      </c>
      <c r="E109" s="47">
        <f t="shared" si="506"/>
        <v>5.1161225176708175E-3</v>
      </c>
      <c r="F109" s="47">
        <f t="shared" si="506"/>
        <v>3.081373412149415E-3</v>
      </c>
      <c r="G109" s="47">
        <f t="shared" si="506"/>
        <v>1.9331676332504833E-3</v>
      </c>
      <c r="H109" s="47">
        <f t="shared" si="506"/>
        <v>5.4717969614063678E-3</v>
      </c>
      <c r="I109" s="47">
        <f>+IFERROR(I107/I$21,"nm")</f>
        <v>4.2499863782487881E-3</v>
      </c>
      <c r="J109" s="49">
        <f>+I109</f>
        <v>4.2499863782487881E-3</v>
      </c>
      <c r="K109" s="49">
        <f t="shared" ref="K109" si="507">+J109</f>
        <v>4.2499863782487881E-3</v>
      </c>
      <c r="L109" s="49">
        <f t="shared" ref="L109" si="508">+K109</f>
        <v>4.2499863782487881E-3</v>
      </c>
      <c r="M109" s="49">
        <f t="shared" ref="M109" si="509">+L109</f>
        <v>4.2499863782487881E-3</v>
      </c>
      <c r="N109" s="49">
        <f t="shared" ref="N109" si="510">+M109</f>
        <v>4.2499863782487881E-3</v>
      </c>
    </row>
    <row r="110" spans="1:14" x14ac:dyDescent="0.2">
      <c r="A110" s="9" t="s">
        <v>143</v>
      </c>
      <c r="B110" s="9">
        <f>Historicals!B149</f>
        <v>254</v>
      </c>
      <c r="C110" s="9">
        <f>Historicals!C149</f>
        <v>234</v>
      </c>
      <c r="D110" s="9">
        <f>Historicals!D149</f>
        <v>225</v>
      </c>
      <c r="E110" s="9">
        <f>Historicals!E149</f>
        <v>256</v>
      </c>
      <c r="F110" s="9">
        <f>Historicals!F149</f>
        <v>237</v>
      </c>
      <c r="G110" s="9">
        <f>Historicals!G149</f>
        <v>214</v>
      </c>
      <c r="H110" s="9">
        <f>Historicals!H149</f>
        <v>288</v>
      </c>
      <c r="I110" s="9">
        <f>Historicals!I149</f>
        <v>303</v>
      </c>
      <c r="J110" s="48">
        <f>+J83*J112</f>
        <v>124.59766795619245</v>
      </c>
      <c r="K110" s="48">
        <f t="shared" ref="K110:N110" si="511">+K83*K112</f>
        <v>124.59766795619245</v>
      </c>
      <c r="L110" s="48">
        <f t="shared" si="511"/>
        <v>124.59766795619245</v>
      </c>
      <c r="M110" s="48">
        <f t="shared" si="511"/>
        <v>124.59766795619245</v>
      </c>
      <c r="N110" s="48">
        <f t="shared" si="511"/>
        <v>124.59766795619245</v>
      </c>
    </row>
    <row r="111" spans="1:14" x14ac:dyDescent="0.2">
      <c r="A111" s="46" t="s">
        <v>129</v>
      </c>
      <c r="B111" s="47" t="str">
        <f t="shared" ref="B111" si="512">+IFERROR(B110/A110-1,"nm")</f>
        <v>nm</v>
      </c>
      <c r="C111" s="47">
        <f t="shared" ref="C111" si="513">+IFERROR(C110/B110-1,"nm")</f>
        <v>-7.8740157480314932E-2</v>
      </c>
      <c r="D111" s="47">
        <f t="shared" ref="D111" si="514">+IFERROR(D110/C110-1,"nm")</f>
        <v>-3.8461538461538436E-2</v>
      </c>
      <c r="E111" s="47">
        <f t="shared" ref="E111" si="515">+IFERROR(E110/D110-1,"nm")</f>
        <v>0.13777777777777778</v>
      </c>
      <c r="F111" s="47">
        <f t="shared" ref="F111" si="516">+IFERROR(F110/E110-1,"nm")</f>
        <v>-7.421875E-2</v>
      </c>
      <c r="G111" s="47">
        <f t="shared" ref="G111" si="517">+IFERROR(G110/F110-1,"nm")</f>
        <v>-9.7046413502109741E-2</v>
      </c>
      <c r="H111" s="47">
        <f t="shared" ref="H111" si="518">+IFERROR(H110/G110-1,"nm")</f>
        <v>0.34579439252336441</v>
      </c>
      <c r="I111" s="47">
        <f>+IFERROR(I110/H110-1,"nm")</f>
        <v>5.2083333333333259E-2</v>
      </c>
      <c r="J111" s="47">
        <f>+J112+J113</f>
        <v>1.650956246935106E-2</v>
      </c>
      <c r="K111" s="47">
        <f t="shared" ref="K111:N111" si="519">+K112+K113</f>
        <v>1.650956246935106E-2</v>
      </c>
      <c r="L111" s="47">
        <f t="shared" si="519"/>
        <v>1.650956246935106E-2</v>
      </c>
      <c r="M111" s="47">
        <f t="shared" si="519"/>
        <v>1.650956246935106E-2</v>
      </c>
      <c r="N111" s="47">
        <f t="shared" si="519"/>
        <v>1.650956246935106E-2</v>
      </c>
    </row>
    <row r="112" spans="1:14" x14ac:dyDescent="0.2">
      <c r="A112" s="46" t="s">
        <v>133</v>
      </c>
      <c r="B112" s="47">
        <f t="shared" ref="B112:H112" si="520">+IFERROR(B110/B$21,"nm")</f>
        <v>1.8486171761280933E-2</v>
      </c>
      <c r="C112" s="47">
        <f t="shared" si="520"/>
        <v>1.5849363316174477E-2</v>
      </c>
      <c r="D112" s="47">
        <f t="shared" si="520"/>
        <v>1.4787066246056782E-2</v>
      </c>
      <c r="E112" s="47">
        <f t="shared" si="520"/>
        <v>1.7233254796364859E-2</v>
      </c>
      <c r="F112" s="47">
        <f t="shared" si="520"/>
        <v>1.4903785687334926E-2</v>
      </c>
      <c r="G112" s="47">
        <f t="shared" si="520"/>
        <v>1.4774924054128693E-2</v>
      </c>
      <c r="H112" s="47">
        <f t="shared" si="520"/>
        <v>1.6764654520053553E-2</v>
      </c>
      <c r="I112" s="47">
        <f>+IFERROR(I110/I$21,"nm")</f>
        <v>1.650956246935106E-2</v>
      </c>
      <c r="J112" s="49">
        <f>+I112</f>
        <v>1.650956246935106E-2</v>
      </c>
      <c r="K112" s="49">
        <f t="shared" ref="K112" si="521">+J112</f>
        <v>1.650956246935106E-2</v>
      </c>
      <c r="L112" s="49">
        <f t="shared" ref="L112" si="522">+K112</f>
        <v>1.650956246935106E-2</v>
      </c>
      <c r="M112" s="49">
        <f t="shared" ref="M112" si="523">+L112</f>
        <v>1.650956246935106E-2</v>
      </c>
      <c r="N112" s="49">
        <f t="shared" ref="N112" si="524">+M112</f>
        <v>1.650956246935106E-2</v>
      </c>
    </row>
    <row r="113" spans="1:14" x14ac:dyDescent="0.2">
      <c r="A113" s="43" t="str">
        <f>Historicals!A121</f>
        <v>Asia Pacific &amp; Latin America</v>
      </c>
      <c r="B113" s="43"/>
      <c r="C113" s="43"/>
      <c r="D113" s="43"/>
      <c r="E113" s="43"/>
      <c r="F113" s="43"/>
      <c r="G113" s="43"/>
      <c r="H113" s="43"/>
      <c r="I113" s="43"/>
      <c r="J113" s="39"/>
      <c r="K113" s="39"/>
      <c r="L113" s="39"/>
      <c r="M113" s="39"/>
      <c r="N113" s="39"/>
    </row>
    <row r="114" spans="1:14" x14ac:dyDescent="0.2">
      <c r="A114" s="9" t="s">
        <v>136</v>
      </c>
      <c r="B114" s="9">
        <f>Historicals!B121</f>
        <v>4653</v>
      </c>
      <c r="C114" s="9">
        <f>Historicals!C121</f>
        <v>4570</v>
      </c>
      <c r="D114" s="9">
        <f>Historicals!D121</f>
        <v>4737</v>
      </c>
      <c r="E114" s="9">
        <f>Historicals!E121</f>
        <v>5166</v>
      </c>
      <c r="F114" s="9">
        <f>Historicals!F121</f>
        <v>5254</v>
      </c>
      <c r="G114" s="9">
        <f>Historicals!G121</f>
        <v>5028</v>
      </c>
      <c r="H114" s="9">
        <f>Historicals!H121</f>
        <v>5343</v>
      </c>
      <c r="I114" s="9">
        <f>Historicals!I121</f>
        <v>5955</v>
      </c>
      <c r="J114" s="9">
        <f>+SUM(J116+J120+J124)</f>
        <v>5955</v>
      </c>
      <c r="K114" s="9">
        <f t="shared" ref="K114:N114" si="525">+SUM(K116+K120+K124)</f>
        <v>5955</v>
      </c>
      <c r="L114" s="9">
        <f t="shared" si="525"/>
        <v>5955</v>
      </c>
      <c r="M114" s="9">
        <f t="shared" si="525"/>
        <v>5955</v>
      </c>
      <c r="N114" s="9">
        <f t="shared" si="525"/>
        <v>5955</v>
      </c>
    </row>
    <row r="115" spans="1:14" x14ac:dyDescent="0.2">
      <c r="A115" s="44" t="s">
        <v>129</v>
      </c>
      <c r="B115" s="47">
        <f>Historicals!B193</f>
        <v>0.17</v>
      </c>
      <c r="C115" s="47">
        <f>Historicals!C193</f>
        <v>0.35</v>
      </c>
      <c r="D115" s="47">
        <f>Historicals!D193</f>
        <v>0.21</v>
      </c>
      <c r="E115" s="47">
        <f>Historicals!E193</f>
        <v>0.1</v>
      </c>
      <c r="F115" s="47">
        <f>Historicals!F193</f>
        <v>0.13</v>
      </c>
      <c r="G115" s="47">
        <f>Historicals!G193</f>
        <v>0.01</v>
      </c>
      <c r="H115" s="47">
        <f>Historicals!H193</f>
        <v>0.08</v>
      </c>
      <c r="I115" s="47">
        <f>Historicals!I193</f>
        <v>0.16</v>
      </c>
      <c r="J115" s="47">
        <f t="shared" ref="J115" si="526">+IFERROR(J114/I114-1,"nm")</f>
        <v>0</v>
      </c>
      <c r="K115" s="47">
        <f t="shared" ref="K115" si="527">+IFERROR(K114/J114-1,"nm")</f>
        <v>0</v>
      </c>
      <c r="L115" s="47">
        <f t="shared" ref="L115" si="528">+IFERROR(L114/K114-1,"nm")</f>
        <v>0</v>
      </c>
      <c r="M115" s="47">
        <f t="shared" ref="M115" si="529">+IFERROR(M114/L114-1,"nm")</f>
        <v>0</v>
      </c>
      <c r="N115" s="47">
        <f t="shared" ref="N115" si="530">+IFERROR(N114/M114-1,"nm")</f>
        <v>0</v>
      </c>
    </row>
    <row r="116" spans="1:14" x14ac:dyDescent="0.2">
      <c r="A116" s="45" t="s">
        <v>113</v>
      </c>
      <c r="B116" s="3">
        <f>Historicals!B122</f>
        <v>3093</v>
      </c>
      <c r="C116" s="3">
        <f>Historicals!C122</f>
        <v>3106</v>
      </c>
      <c r="D116" s="3">
        <f>Historicals!D122</f>
        <v>3285</v>
      </c>
      <c r="E116" s="3">
        <f>Historicals!E122</f>
        <v>3575</v>
      </c>
      <c r="F116" s="3">
        <f>Historicals!F122</f>
        <v>3622</v>
      </c>
      <c r="G116" s="3">
        <f>Historicals!G122</f>
        <v>3449</v>
      </c>
      <c r="H116" s="3">
        <f>Historicals!H122</f>
        <v>3659</v>
      </c>
      <c r="I116" s="3">
        <f>Historicals!I122</f>
        <v>4111</v>
      </c>
      <c r="J116" s="3">
        <f>+I116*(1+J117)</f>
        <v>4111</v>
      </c>
      <c r="K116" s="3">
        <f t="shared" ref="K116" si="531">+J116*(1+K117)</f>
        <v>4111</v>
      </c>
      <c r="L116" s="3">
        <f t="shared" ref="L116" si="532">+K116*(1+L117)</f>
        <v>4111</v>
      </c>
      <c r="M116" s="3">
        <f t="shared" ref="M116" si="533">+L116*(1+M117)</f>
        <v>4111</v>
      </c>
      <c r="N116" s="3">
        <f t="shared" ref="N116" si="534">+M116*(1+N117)</f>
        <v>4111</v>
      </c>
    </row>
    <row r="117" spans="1:14" x14ac:dyDescent="0.2">
      <c r="A117" s="44" t="s">
        <v>129</v>
      </c>
      <c r="B117" s="47" t="str">
        <f t="shared" ref="B117" si="535">+IFERROR(B116/A116-1,"nm")</f>
        <v>nm</v>
      </c>
      <c r="C117" s="47">
        <f t="shared" ref="C117" si="536">+IFERROR(C116/B116-1,"nm")</f>
        <v>4.2030391205949424E-3</v>
      </c>
      <c r="D117" s="47">
        <f t="shared" ref="D117" si="537">+IFERROR(D116/C116-1,"nm")</f>
        <v>5.7630392788152074E-2</v>
      </c>
      <c r="E117" s="47">
        <f t="shared" ref="E117" si="538">+IFERROR(E116/D116-1,"nm")</f>
        <v>8.8280060882800715E-2</v>
      </c>
      <c r="F117" s="47">
        <f t="shared" ref="F117" si="539">+IFERROR(F116/E116-1,"nm")</f>
        <v>1.3146853146853044E-2</v>
      </c>
      <c r="G117" s="47">
        <f t="shared" ref="G117" si="540">+IFERROR(G116/F116-1,"nm")</f>
        <v>-4.7763666482606326E-2</v>
      </c>
      <c r="H117" s="47">
        <f t="shared" ref="H117" si="541">+IFERROR(H116/G116-1,"nm")</f>
        <v>6.0887213685126174E-2</v>
      </c>
      <c r="I117" s="47">
        <f t="shared" ref="I117" si="542">+IFERROR(I116/H116-1,"nm")</f>
        <v>0.12353101940420874</v>
      </c>
      <c r="J117" s="47">
        <f>+J118+J119</f>
        <v>0</v>
      </c>
      <c r="K117" s="47">
        <f t="shared" ref="K117:N117" si="543">+K118+K119</f>
        <v>0</v>
      </c>
      <c r="L117" s="47">
        <f t="shared" si="543"/>
        <v>0</v>
      </c>
      <c r="M117" s="47">
        <f t="shared" si="543"/>
        <v>0</v>
      </c>
      <c r="N117" s="47">
        <f t="shared" si="543"/>
        <v>0</v>
      </c>
    </row>
    <row r="118" spans="1:14" x14ac:dyDescent="0.2">
      <c r="A118" s="44" t="s">
        <v>137</v>
      </c>
      <c r="B118" s="47">
        <f>Historicals!B194</f>
        <v>0.32</v>
      </c>
      <c r="C118" s="47">
        <f>Historicals!C194</f>
        <v>0.48</v>
      </c>
      <c r="D118" s="47">
        <f>Historicals!D194</f>
        <v>0.24</v>
      </c>
      <c r="E118" s="47">
        <f>Historicals!E194</f>
        <v>0.09</v>
      </c>
      <c r="F118" s="47">
        <f>Historicals!F194</f>
        <v>0.12</v>
      </c>
      <c r="G118" s="47">
        <f>Historicals!G194</f>
        <v>0</v>
      </c>
      <c r="H118" s="47">
        <f>Historicals!H194</f>
        <v>0.08</v>
      </c>
      <c r="I118" s="47">
        <f>Historicals!I194</f>
        <v>0.17</v>
      </c>
      <c r="J118" s="49">
        <v>0</v>
      </c>
      <c r="K118" s="49">
        <f t="shared" ref="K118:K119" si="544">+J118</f>
        <v>0</v>
      </c>
      <c r="L118" s="49">
        <f t="shared" ref="L118:L119" si="545">+K118</f>
        <v>0</v>
      </c>
      <c r="M118" s="49">
        <f t="shared" ref="M118:M119" si="546">+L118</f>
        <v>0</v>
      </c>
      <c r="N118" s="49">
        <f t="shared" ref="N118:N119" si="547">+M118</f>
        <v>0</v>
      </c>
    </row>
    <row r="119" spans="1:14" x14ac:dyDescent="0.2">
      <c r="A119" s="44" t="s">
        <v>138</v>
      </c>
      <c r="B119" s="47" t="str">
        <f t="shared" ref="B119:I119" si="548">+IFERROR(B117-B118,"nm")</f>
        <v>nm</v>
      </c>
      <c r="C119" s="47">
        <f t="shared" si="548"/>
        <v>-0.47579696087940504</v>
      </c>
      <c r="D119" s="47">
        <f t="shared" si="548"/>
        <v>-0.18236960721184792</v>
      </c>
      <c r="E119" s="47">
        <f t="shared" si="548"/>
        <v>-1.7199391171992817E-3</v>
      </c>
      <c r="F119" s="47">
        <f t="shared" si="548"/>
        <v>-0.10685314685314695</v>
      </c>
      <c r="G119" s="47">
        <f t="shared" si="548"/>
        <v>-4.7763666482606326E-2</v>
      </c>
      <c r="H119" s="47">
        <f t="shared" si="548"/>
        <v>-1.9112786314873828E-2</v>
      </c>
      <c r="I119" s="47">
        <f t="shared" si="548"/>
        <v>-4.646898059579127E-2</v>
      </c>
      <c r="J119" s="49">
        <v>0</v>
      </c>
      <c r="K119" s="49">
        <f t="shared" si="544"/>
        <v>0</v>
      </c>
      <c r="L119" s="49">
        <f t="shared" si="545"/>
        <v>0</v>
      </c>
      <c r="M119" s="49">
        <f t="shared" si="546"/>
        <v>0</v>
      </c>
      <c r="N119" s="49">
        <f t="shared" si="547"/>
        <v>0</v>
      </c>
    </row>
    <row r="120" spans="1:14" x14ac:dyDescent="0.2">
      <c r="A120" s="45" t="s">
        <v>114</v>
      </c>
      <c r="B120" s="3">
        <f>Historicals!B123</f>
        <v>1251</v>
      </c>
      <c r="C120" s="3">
        <f>Historicals!C123</f>
        <v>1175</v>
      </c>
      <c r="D120" s="3">
        <f>Historicals!D123</f>
        <v>1185</v>
      </c>
      <c r="E120" s="3">
        <f>Historicals!E123</f>
        <v>1347</v>
      </c>
      <c r="F120" s="3">
        <f>Historicals!F123</f>
        <v>1395</v>
      </c>
      <c r="G120" s="3">
        <f>Historicals!G123</f>
        <v>1365</v>
      </c>
      <c r="H120" s="3">
        <f>Historicals!H123</f>
        <v>1494</v>
      </c>
      <c r="I120" s="3">
        <f>Historicals!I123</f>
        <v>1610</v>
      </c>
      <c r="J120" s="3">
        <f>+I120*(1+J121)</f>
        <v>1610</v>
      </c>
      <c r="K120" s="3">
        <f t="shared" ref="K120" si="549">+J120*(1+K121)</f>
        <v>1610</v>
      </c>
      <c r="L120" s="3">
        <f t="shared" ref="L120" si="550">+K120*(1+L121)</f>
        <v>1610</v>
      </c>
      <c r="M120" s="3">
        <f t="shared" ref="M120" si="551">+L120*(1+M121)</f>
        <v>1610</v>
      </c>
      <c r="N120" s="3">
        <f t="shared" ref="N120" si="552">+M120*(1+N121)</f>
        <v>1610</v>
      </c>
    </row>
    <row r="121" spans="1:14" x14ac:dyDescent="0.2">
      <c r="A121" s="44" t="s">
        <v>129</v>
      </c>
      <c r="B121" s="47" t="str">
        <f t="shared" ref="B121" si="553">+IFERROR(B120/A120-1,"nm")</f>
        <v>nm</v>
      </c>
      <c r="C121" s="47">
        <f t="shared" ref="C121" si="554">+IFERROR(C120/B120-1,"nm")</f>
        <v>-6.0751398880895313E-2</v>
      </c>
      <c r="D121" s="47">
        <f t="shared" ref="D121" si="555">+IFERROR(D120/C120-1,"nm")</f>
        <v>8.5106382978723527E-3</v>
      </c>
      <c r="E121" s="47">
        <f t="shared" ref="E121" si="556">+IFERROR(E120/D120-1,"nm")</f>
        <v>0.13670886075949373</v>
      </c>
      <c r="F121" s="47">
        <f t="shared" ref="F121" si="557">+IFERROR(F120/E120-1,"nm")</f>
        <v>3.563474387527843E-2</v>
      </c>
      <c r="G121" s="47">
        <f t="shared" ref="G121" si="558">+IFERROR(G120/F120-1,"nm")</f>
        <v>-2.1505376344086002E-2</v>
      </c>
      <c r="H121" s="47">
        <f t="shared" ref="H121" si="559">+IFERROR(H120/G120-1,"nm")</f>
        <v>9.4505494505494614E-2</v>
      </c>
      <c r="I121" s="47">
        <f t="shared" ref="I121" si="560">+IFERROR(I120/H120-1,"nm")</f>
        <v>7.7643908969210251E-2</v>
      </c>
      <c r="J121" s="47">
        <f>+J122+J123</f>
        <v>0</v>
      </c>
      <c r="K121" s="47">
        <f t="shared" ref="K121:N121" si="561">+K122+K123</f>
        <v>0</v>
      </c>
      <c r="L121" s="47">
        <f t="shared" si="561"/>
        <v>0</v>
      </c>
      <c r="M121" s="47">
        <f t="shared" si="561"/>
        <v>0</v>
      </c>
      <c r="N121" s="47">
        <f t="shared" si="561"/>
        <v>0</v>
      </c>
    </row>
    <row r="122" spans="1:14" x14ac:dyDescent="0.2">
      <c r="A122" s="44" t="s">
        <v>137</v>
      </c>
      <c r="B122" s="47">
        <f>Historicals!B195</f>
        <v>-0.03</v>
      </c>
      <c r="C122" s="47">
        <f>Historicals!C195</f>
        <v>0.16</v>
      </c>
      <c r="D122" s="47">
        <f>Historicals!D195</f>
        <v>0.18</v>
      </c>
      <c r="E122" s="47">
        <f>Historicals!E195</f>
        <v>0.15</v>
      </c>
      <c r="F122" s="47">
        <f>Historicals!F195</f>
        <v>0.15</v>
      </c>
      <c r="G122" s="47">
        <f>Historicals!G195</f>
        <v>0.02</v>
      </c>
      <c r="H122" s="47">
        <f>Historicals!H195</f>
        <v>0.1</v>
      </c>
      <c r="I122" s="47">
        <f>Historicals!I195</f>
        <v>0.12</v>
      </c>
      <c r="J122" s="49">
        <v>0</v>
      </c>
      <c r="K122" s="49">
        <f t="shared" ref="K122:K123" si="562">+J122</f>
        <v>0</v>
      </c>
      <c r="L122" s="49">
        <f t="shared" ref="L122:L123" si="563">+K122</f>
        <v>0</v>
      </c>
      <c r="M122" s="49">
        <f t="shared" ref="M122:M123" si="564">+L122</f>
        <v>0</v>
      </c>
      <c r="N122" s="49">
        <f t="shared" ref="N122:N123" si="565">+M122</f>
        <v>0</v>
      </c>
    </row>
    <row r="123" spans="1:14" x14ac:dyDescent="0.2">
      <c r="A123" s="44" t="s">
        <v>138</v>
      </c>
      <c r="B123" s="47" t="str">
        <f t="shared" ref="B123:I123" si="566">+IFERROR(B121-B122,"nm")</f>
        <v>nm</v>
      </c>
      <c r="C123" s="47">
        <f t="shared" si="566"/>
        <v>-0.22075139888089532</v>
      </c>
      <c r="D123" s="47">
        <f t="shared" si="566"/>
        <v>-0.17148936170212764</v>
      </c>
      <c r="E123" s="47">
        <f t="shared" si="566"/>
        <v>-1.3291139240506261E-2</v>
      </c>
      <c r="F123" s="47">
        <f t="shared" si="566"/>
        <v>-0.11436525612472156</v>
      </c>
      <c r="G123" s="47">
        <f t="shared" si="566"/>
        <v>-4.1505376344086006E-2</v>
      </c>
      <c r="H123" s="47">
        <f t="shared" si="566"/>
        <v>-5.4945054945053917E-3</v>
      </c>
      <c r="I123" s="47">
        <f t="shared" si="566"/>
        <v>-4.2356091030789744E-2</v>
      </c>
      <c r="J123" s="49">
        <v>0</v>
      </c>
      <c r="K123" s="49">
        <f t="shared" si="562"/>
        <v>0</v>
      </c>
      <c r="L123" s="49">
        <f t="shared" si="563"/>
        <v>0</v>
      </c>
      <c r="M123" s="49">
        <f t="shared" si="564"/>
        <v>0</v>
      </c>
      <c r="N123" s="49">
        <f t="shared" si="565"/>
        <v>0</v>
      </c>
    </row>
    <row r="124" spans="1:14" x14ac:dyDescent="0.2">
      <c r="A124" s="45" t="s">
        <v>115</v>
      </c>
      <c r="B124" s="3">
        <f>Historicals!B124</f>
        <v>309</v>
      </c>
      <c r="C124" s="3">
        <f>Historicals!C124</f>
        <v>289</v>
      </c>
      <c r="D124" s="3">
        <f>Historicals!D124</f>
        <v>267</v>
      </c>
      <c r="E124" s="3">
        <f>Historicals!E124</f>
        <v>244</v>
      </c>
      <c r="F124" s="3">
        <f>Historicals!F124</f>
        <v>237</v>
      </c>
      <c r="G124" s="3">
        <f>Historicals!G124</f>
        <v>214</v>
      </c>
      <c r="H124" s="3">
        <f>Historicals!H124</f>
        <v>190</v>
      </c>
      <c r="I124" s="3">
        <f>Historicals!I124</f>
        <v>234</v>
      </c>
      <c r="J124" s="3">
        <f>+I124*(1+J125)</f>
        <v>234</v>
      </c>
      <c r="K124" s="3">
        <f t="shared" ref="K124" si="567">+J124*(1+K125)</f>
        <v>234</v>
      </c>
      <c r="L124" s="3">
        <f t="shared" ref="L124" si="568">+K124*(1+L125)</f>
        <v>234</v>
      </c>
      <c r="M124" s="3">
        <f t="shared" ref="M124" si="569">+L124*(1+M125)</f>
        <v>234</v>
      </c>
      <c r="N124" s="3">
        <f t="shared" ref="N124" si="570">+M124*(1+N125)</f>
        <v>234</v>
      </c>
    </row>
    <row r="125" spans="1:14" x14ac:dyDescent="0.2">
      <c r="A125" s="44" t="s">
        <v>129</v>
      </c>
      <c r="B125" s="47" t="str">
        <f t="shared" ref="B125" si="571">+IFERROR(B124/A124-1,"nm")</f>
        <v>nm</v>
      </c>
      <c r="C125" s="47">
        <f t="shared" ref="C125" si="572">+IFERROR(C124/B124-1,"nm")</f>
        <v>-6.4724919093851141E-2</v>
      </c>
      <c r="D125" s="47">
        <f t="shared" ref="D125" si="573">+IFERROR(D124/C124-1,"nm")</f>
        <v>-7.6124567474048388E-2</v>
      </c>
      <c r="E125" s="47">
        <f t="shared" ref="E125" si="574">+IFERROR(E124/D124-1,"nm")</f>
        <v>-8.6142322097378266E-2</v>
      </c>
      <c r="F125" s="47">
        <f t="shared" ref="F125" si="575">+IFERROR(F124/E124-1,"nm")</f>
        <v>-2.8688524590163911E-2</v>
      </c>
      <c r="G125" s="47">
        <f t="shared" ref="G125" si="576">+IFERROR(G124/F124-1,"nm")</f>
        <v>-9.7046413502109741E-2</v>
      </c>
      <c r="H125" s="47">
        <f t="shared" ref="H125" si="577">+IFERROR(H124/G124-1,"nm")</f>
        <v>-0.11214953271028039</v>
      </c>
      <c r="I125" s="47">
        <f t="shared" ref="I125" si="578">+IFERROR(I124/H124-1,"nm")</f>
        <v>0.23157894736842111</v>
      </c>
      <c r="J125" s="47">
        <f>+J126+J127</f>
        <v>0</v>
      </c>
      <c r="K125" s="47">
        <f t="shared" ref="K125:N125" si="579">+K126+K127</f>
        <v>0</v>
      </c>
      <c r="L125" s="47">
        <f t="shared" si="579"/>
        <v>0</v>
      </c>
      <c r="M125" s="47">
        <f t="shared" si="579"/>
        <v>0</v>
      </c>
      <c r="N125" s="47">
        <f t="shared" si="579"/>
        <v>0</v>
      </c>
    </row>
    <row r="126" spans="1:14" x14ac:dyDescent="0.2">
      <c r="A126" s="44" t="s">
        <v>137</v>
      </c>
      <c r="B126" s="47">
        <f>Historicals!B196</f>
        <v>-0.01</v>
      </c>
      <c r="C126" s="47">
        <f>Historicals!C196</f>
        <v>0.14000000000000001</v>
      </c>
      <c r="D126" s="47">
        <f>Historicals!D196</f>
        <v>-0.04</v>
      </c>
      <c r="E126" s="47">
        <f>Historicals!E196</f>
        <v>-0.08</v>
      </c>
      <c r="F126" s="47">
        <f>Historicals!F196</f>
        <v>0.08</v>
      </c>
      <c r="G126" s="47">
        <f>Historicals!G196</f>
        <v>-0.04</v>
      </c>
      <c r="H126" s="47">
        <f>Historicals!H196</f>
        <v>-0.09</v>
      </c>
      <c r="I126" s="47">
        <f>Historicals!I196</f>
        <v>0.28000000000000003</v>
      </c>
      <c r="J126" s="49">
        <v>0</v>
      </c>
      <c r="K126" s="49">
        <f t="shared" ref="K126:K127" si="580">+J126</f>
        <v>0</v>
      </c>
      <c r="L126" s="49">
        <f t="shared" ref="L126:L127" si="581">+K126</f>
        <v>0</v>
      </c>
      <c r="M126" s="49">
        <f t="shared" ref="M126:M127" si="582">+L126</f>
        <v>0</v>
      </c>
      <c r="N126" s="49">
        <f t="shared" ref="N126:N127" si="583">+M126</f>
        <v>0</v>
      </c>
    </row>
    <row r="127" spans="1:14" x14ac:dyDescent="0.2">
      <c r="A127" s="44" t="s">
        <v>138</v>
      </c>
      <c r="B127" s="47" t="str">
        <f t="shared" ref="B127:I127" si="584">+IFERROR(B125-B126,"nm")</f>
        <v>nm</v>
      </c>
      <c r="C127" s="47">
        <f t="shared" si="584"/>
        <v>-0.20472491909385115</v>
      </c>
      <c r="D127" s="47">
        <f t="shared" si="584"/>
        <v>-3.6124567474048387E-2</v>
      </c>
      <c r="E127" s="47">
        <f t="shared" si="584"/>
        <v>-6.1423220973782638E-3</v>
      </c>
      <c r="F127" s="47">
        <f t="shared" si="584"/>
        <v>-0.10868852459016391</v>
      </c>
      <c r="G127" s="47">
        <f t="shared" si="584"/>
        <v>-5.704641350210974E-2</v>
      </c>
      <c r="H127" s="47">
        <f t="shared" si="584"/>
        <v>-2.214953271028039E-2</v>
      </c>
      <c r="I127" s="47">
        <f t="shared" si="584"/>
        <v>-4.842105263157892E-2</v>
      </c>
      <c r="J127" s="49">
        <v>0</v>
      </c>
      <c r="K127" s="49">
        <f t="shared" si="580"/>
        <v>0</v>
      </c>
      <c r="L127" s="49">
        <f t="shared" si="581"/>
        <v>0</v>
      </c>
      <c r="M127" s="49">
        <f t="shared" si="582"/>
        <v>0</v>
      </c>
      <c r="N127" s="49">
        <f t="shared" si="583"/>
        <v>0</v>
      </c>
    </row>
    <row r="128" spans="1:14" x14ac:dyDescent="0.2">
      <c r="A128" s="9" t="s">
        <v>130</v>
      </c>
      <c r="B128" s="48">
        <f>B131+B135</f>
        <v>967</v>
      </c>
      <c r="C128" s="48">
        <f t="shared" ref="C128:I128" si="585">C131+C135</f>
        <v>1045</v>
      </c>
      <c r="D128" s="48">
        <f t="shared" si="585"/>
        <v>1036</v>
      </c>
      <c r="E128" s="48">
        <f t="shared" si="585"/>
        <v>1244</v>
      </c>
      <c r="F128" s="48">
        <f t="shared" si="585"/>
        <v>1376</v>
      </c>
      <c r="G128" s="48">
        <f t="shared" si="585"/>
        <v>1230</v>
      </c>
      <c r="H128" s="48">
        <f t="shared" si="585"/>
        <v>1573</v>
      </c>
      <c r="I128" s="48">
        <f t="shared" si="585"/>
        <v>1938</v>
      </c>
      <c r="J128" s="48">
        <f>+J114*J130</f>
        <v>628.82308069525413</v>
      </c>
      <c r="K128" s="48">
        <f t="shared" ref="K128:N128" si="586">+K114*K130</f>
        <v>628.82308069525413</v>
      </c>
      <c r="L128" s="48">
        <f t="shared" si="586"/>
        <v>628.82308069525413</v>
      </c>
      <c r="M128" s="48">
        <f t="shared" si="586"/>
        <v>628.82308069525413</v>
      </c>
      <c r="N128" s="48">
        <f t="shared" si="586"/>
        <v>628.82308069525413</v>
      </c>
    </row>
    <row r="129" spans="1:14" x14ac:dyDescent="0.2">
      <c r="A129" s="46" t="s">
        <v>129</v>
      </c>
      <c r="B129" s="47" t="str">
        <f t="shared" ref="B129" si="587">+IFERROR(B128/A128-1,"nm")</f>
        <v>nm</v>
      </c>
      <c r="C129" s="47">
        <f t="shared" ref="C129" si="588">+IFERROR(C128/B128-1,"nm")</f>
        <v>8.0661840744570945E-2</v>
      </c>
      <c r="D129" s="47">
        <f t="shared" ref="D129" si="589">+IFERROR(D128/C128-1,"nm")</f>
        <v>-8.6124401913875159E-3</v>
      </c>
      <c r="E129" s="47">
        <f t="shared" ref="E129" si="590">+IFERROR(E128/D128-1,"nm")</f>
        <v>0.20077220077220082</v>
      </c>
      <c r="F129" s="47">
        <f t="shared" ref="F129" si="591">+IFERROR(F128/E128-1,"nm")</f>
        <v>0.10610932475884249</v>
      </c>
      <c r="G129" s="47">
        <f t="shared" ref="G129" si="592">+IFERROR(G128/F128-1,"nm")</f>
        <v>-0.10610465116279066</v>
      </c>
      <c r="H129" s="47">
        <f t="shared" ref="H129" si="593">+IFERROR(H128/G128-1,"nm")</f>
        <v>0.27886178861788613</v>
      </c>
      <c r="I129" s="47">
        <f>+IFERROR(I128/H128-1,"nm")</f>
        <v>0.23204068658614108</v>
      </c>
      <c r="J129" s="47">
        <f t="shared" ref="J129" si="594">+IFERROR(J128/I128-1,"nm")</f>
        <v>-0.67552988612215992</v>
      </c>
      <c r="K129" s="47">
        <f t="shared" ref="K129" si="595">+IFERROR(K128/J128-1,"nm")</f>
        <v>0</v>
      </c>
      <c r="L129" s="47">
        <f t="shared" ref="L129" si="596">+IFERROR(L128/K128-1,"nm")</f>
        <v>0</v>
      </c>
      <c r="M129" s="47">
        <f t="shared" ref="M129" si="597">+IFERROR(M128/L128-1,"nm")</f>
        <v>0</v>
      </c>
      <c r="N129" s="47">
        <f t="shared" ref="N129" si="598">+IFERROR(N128/M128-1,"nm")</f>
        <v>0</v>
      </c>
    </row>
    <row r="130" spans="1:14" x14ac:dyDescent="0.2">
      <c r="A130" s="46" t="s">
        <v>131</v>
      </c>
      <c r="B130" s="47">
        <f t="shared" ref="B130:H130" si="599">+IFERROR(B128/B$21,"nm")</f>
        <v>7.0378457059679767E-2</v>
      </c>
      <c r="C130" s="47">
        <f t="shared" si="599"/>
        <v>7.0780276347873206E-2</v>
      </c>
      <c r="D130" s="47">
        <f t="shared" si="599"/>
        <v>6.8086225026288125E-2</v>
      </c>
      <c r="E130" s="47">
        <f t="shared" si="599"/>
        <v>8.374284752608549E-2</v>
      </c>
      <c r="F130" s="47">
        <f t="shared" si="599"/>
        <v>8.6529996226889699E-2</v>
      </c>
      <c r="G130" s="47">
        <f t="shared" si="599"/>
        <v>8.4921292460646225E-2</v>
      </c>
      <c r="H130" s="47">
        <f t="shared" si="599"/>
        <v>9.1565283194598057E-2</v>
      </c>
      <c r="I130" s="47">
        <f>+IFERROR(I128/I$21,"nm")</f>
        <v>0.10559581539802756</v>
      </c>
      <c r="J130" s="49">
        <f>+I130</f>
        <v>0.10559581539802756</v>
      </c>
      <c r="K130" s="49">
        <f t="shared" ref="K130" si="600">+J130</f>
        <v>0.10559581539802756</v>
      </c>
      <c r="L130" s="49">
        <f t="shared" ref="L130" si="601">+K130</f>
        <v>0.10559581539802756</v>
      </c>
      <c r="M130" s="49">
        <f t="shared" ref="M130" si="602">+L130</f>
        <v>0.10559581539802756</v>
      </c>
      <c r="N130" s="49">
        <f t="shared" ref="N130" si="603">+M130</f>
        <v>0.10559581539802756</v>
      </c>
    </row>
    <row r="131" spans="1:14" x14ac:dyDescent="0.2">
      <c r="A131" s="9" t="s">
        <v>132</v>
      </c>
      <c r="B131" s="9">
        <f>Historicals!B172</f>
        <v>49</v>
      </c>
      <c r="C131" s="9">
        <f>Historicals!C172</f>
        <v>43</v>
      </c>
      <c r="D131" s="9">
        <f>Historicals!D172</f>
        <v>56</v>
      </c>
      <c r="E131" s="9">
        <f>Historicals!E172</f>
        <v>55</v>
      </c>
      <c r="F131" s="9">
        <f>Historicals!F172</f>
        <v>53</v>
      </c>
      <c r="G131" s="9">
        <f>Historicals!G172</f>
        <v>46</v>
      </c>
      <c r="H131" s="9">
        <f>Historicals!H172</f>
        <v>43</v>
      </c>
      <c r="I131" s="9">
        <f>Historicals!I172</f>
        <v>42</v>
      </c>
      <c r="J131" s="48">
        <f>+J134*J141</f>
        <v>13.627744782869286</v>
      </c>
      <c r="K131" s="48">
        <f t="shared" ref="K131:N131" si="604">+K134*K141</f>
        <v>13.627744782869286</v>
      </c>
      <c r="L131" s="48">
        <f t="shared" si="604"/>
        <v>13.627744782869286</v>
      </c>
      <c r="M131" s="48">
        <f t="shared" si="604"/>
        <v>13.627744782869286</v>
      </c>
      <c r="N131" s="48">
        <f t="shared" si="604"/>
        <v>13.627744782869286</v>
      </c>
    </row>
    <row r="132" spans="1:14" x14ac:dyDescent="0.2">
      <c r="A132" s="46" t="s">
        <v>129</v>
      </c>
      <c r="B132" s="47" t="str">
        <f t="shared" ref="B132" si="605">+IFERROR(B131/A131-1,"nm")</f>
        <v>nm</v>
      </c>
      <c r="C132" s="47">
        <f t="shared" ref="C132" si="606">+IFERROR(C131/B131-1,"nm")</f>
        <v>-0.12244897959183676</v>
      </c>
      <c r="D132" s="47">
        <f t="shared" ref="D132" si="607">+IFERROR(D131/C131-1,"nm")</f>
        <v>0.30232558139534893</v>
      </c>
      <c r="E132" s="47">
        <f t="shared" ref="E132" si="608">+IFERROR(E131/D131-1,"nm")</f>
        <v>-1.7857142857142905E-2</v>
      </c>
      <c r="F132" s="47">
        <f t="shared" ref="F132" si="609">+IFERROR(F131/E131-1,"nm")</f>
        <v>-3.6363636363636376E-2</v>
      </c>
      <c r="G132" s="47">
        <f t="shared" ref="G132" si="610">+IFERROR(G131/F131-1,"nm")</f>
        <v>-0.13207547169811318</v>
      </c>
      <c r="H132" s="47">
        <f t="shared" ref="H132" si="611">+IFERROR(H131/G131-1,"nm")</f>
        <v>-6.5217391304347783E-2</v>
      </c>
      <c r="I132" s="47">
        <f>+IFERROR(I131/H131-1,"nm")</f>
        <v>-2.3255813953488413E-2</v>
      </c>
      <c r="J132" s="47">
        <f t="shared" ref="J132" si="612">+IFERROR(J131/I131-1,"nm")</f>
        <v>-0.67552988612215992</v>
      </c>
      <c r="K132" s="47">
        <f t="shared" ref="K132" si="613">+IFERROR(K131/J131-1,"nm")</f>
        <v>0</v>
      </c>
      <c r="L132" s="47">
        <f t="shared" ref="L132" si="614">+IFERROR(L131/K131-1,"nm")</f>
        <v>0</v>
      </c>
      <c r="M132" s="47">
        <f t="shared" ref="M132" si="615">+IFERROR(M131/L131-1,"nm")</f>
        <v>0</v>
      </c>
      <c r="N132" s="47">
        <f t="shared" ref="N132" si="616">+IFERROR(N131/M131-1,"nm")</f>
        <v>0</v>
      </c>
    </row>
    <row r="133" spans="1:14" x14ac:dyDescent="0.2">
      <c r="A133" s="46" t="s">
        <v>133</v>
      </c>
      <c r="B133" s="47">
        <f t="shared" ref="B133:H133" si="617">+IFERROR(B131/B$21,"nm")</f>
        <v>3.5662299854439593E-3</v>
      </c>
      <c r="C133" s="47">
        <f t="shared" si="617"/>
        <v>2.9124898401517202E-3</v>
      </c>
      <c r="D133" s="47">
        <f t="shared" si="617"/>
        <v>3.6803364879074659E-3</v>
      </c>
      <c r="E133" s="47">
        <f t="shared" si="617"/>
        <v>3.7024570851565131E-3</v>
      </c>
      <c r="F133" s="47">
        <f t="shared" si="617"/>
        <v>3.33291409885549E-3</v>
      </c>
      <c r="G133" s="47">
        <f t="shared" si="617"/>
        <v>3.1759182546257938E-3</v>
      </c>
      <c r="H133" s="47">
        <f t="shared" si="617"/>
        <v>2.5030560568135513E-3</v>
      </c>
      <c r="I133" s="47">
        <f>+IFERROR(I131/I$21,"nm")</f>
        <v>2.2884542036724241E-3</v>
      </c>
      <c r="J133" s="47">
        <f t="shared" ref="J133:N133" si="618">+IFERROR(J131/J$21,"nm")</f>
        <v>7.4253499606981343E-4</v>
      </c>
      <c r="K133" s="47">
        <f t="shared" si="618"/>
        <v>7.4253499606981343E-4</v>
      </c>
      <c r="L133" s="47">
        <f t="shared" si="618"/>
        <v>7.4253499606981343E-4</v>
      </c>
      <c r="M133" s="47">
        <f t="shared" si="618"/>
        <v>7.4253499606981343E-4</v>
      </c>
      <c r="N133" s="47">
        <f t="shared" si="618"/>
        <v>7.4253499606981343E-4</v>
      </c>
    </row>
    <row r="134" spans="1:14" x14ac:dyDescent="0.2">
      <c r="A134" s="46" t="s">
        <v>142</v>
      </c>
      <c r="B134" s="47">
        <f t="shared" ref="B134:H134" si="619">+IFERROR(B131/B141,"nm")</f>
        <v>0.15909090909090909</v>
      </c>
      <c r="C134" s="47">
        <f t="shared" si="619"/>
        <v>0.12951807228915663</v>
      </c>
      <c r="D134" s="47">
        <f t="shared" si="619"/>
        <v>0.16326530612244897</v>
      </c>
      <c r="E134" s="47">
        <f t="shared" si="619"/>
        <v>0.16224188790560473</v>
      </c>
      <c r="F134" s="47">
        <f t="shared" si="619"/>
        <v>0.16257668711656442</v>
      </c>
      <c r="G134" s="47">
        <f t="shared" si="619"/>
        <v>0.1554054054054054</v>
      </c>
      <c r="H134" s="47">
        <f t="shared" si="619"/>
        <v>0.14144736842105263</v>
      </c>
      <c r="I134" s="47">
        <f>+IFERROR(I131/I141,"nm")</f>
        <v>0.15328467153284672</v>
      </c>
      <c r="J134" s="49">
        <f>+I134</f>
        <v>0.15328467153284672</v>
      </c>
      <c r="K134" s="49">
        <f t="shared" ref="K134" si="620">+J134</f>
        <v>0.15328467153284672</v>
      </c>
      <c r="L134" s="49">
        <f t="shared" ref="L134" si="621">+K134</f>
        <v>0.15328467153284672</v>
      </c>
      <c r="M134" s="49">
        <f t="shared" ref="M134" si="622">+L134</f>
        <v>0.15328467153284672</v>
      </c>
      <c r="N134" s="49">
        <f t="shared" ref="N134" si="623">+M134</f>
        <v>0.15328467153284672</v>
      </c>
    </row>
    <row r="135" spans="1:14" x14ac:dyDescent="0.2">
      <c r="A135" s="9" t="s">
        <v>134</v>
      </c>
      <c r="B135" s="9">
        <f>Historicals!B139</f>
        <v>918</v>
      </c>
      <c r="C135" s="9">
        <f>Historicals!C139</f>
        <v>1002</v>
      </c>
      <c r="D135" s="9">
        <f>Historicals!D139</f>
        <v>980</v>
      </c>
      <c r="E135" s="9">
        <f>Historicals!E139</f>
        <v>1189</v>
      </c>
      <c r="F135" s="9">
        <f>Historicals!F139</f>
        <v>1323</v>
      </c>
      <c r="G135" s="9">
        <f>Historicals!G139</f>
        <v>1184</v>
      </c>
      <c r="H135" s="9">
        <f>Historicals!H139</f>
        <v>1530</v>
      </c>
      <c r="I135" s="9">
        <f>Historicals!I139</f>
        <v>1896</v>
      </c>
      <c r="J135" s="9">
        <f>+J128-J131</f>
        <v>615.19533591238485</v>
      </c>
      <c r="K135" s="9">
        <f t="shared" ref="K135:N135" si="624">+K128-K131</f>
        <v>615.19533591238485</v>
      </c>
      <c r="L135" s="9">
        <f t="shared" si="624"/>
        <v>615.19533591238485</v>
      </c>
      <c r="M135" s="9">
        <f t="shared" si="624"/>
        <v>615.19533591238485</v>
      </c>
      <c r="N135" s="9">
        <f t="shared" si="624"/>
        <v>615.19533591238485</v>
      </c>
    </row>
    <row r="136" spans="1:14" x14ac:dyDescent="0.2">
      <c r="A136" s="46" t="s">
        <v>129</v>
      </c>
      <c r="B136" s="47" t="str">
        <f t="shared" ref="B136" si="625">+IFERROR(B135/A135-1,"nm")</f>
        <v>nm</v>
      </c>
      <c r="C136" s="47">
        <f t="shared" ref="C136" si="626">+IFERROR(C135/B135-1,"nm")</f>
        <v>9.1503267973856106E-2</v>
      </c>
      <c r="D136" s="47">
        <f t="shared" ref="D136" si="627">+IFERROR(D135/C135-1,"nm")</f>
        <v>-2.1956087824351322E-2</v>
      </c>
      <c r="E136" s="47">
        <f t="shared" ref="E136" si="628">+IFERROR(E135/D135-1,"nm")</f>
        <v>0.21326530612244898</v>
      </c>
      <c r="F136" s="47">
        <f t="shared" ref="F136" si="629">+IFERROR(F135/E135-1,"nm")</f>
        <v>0.11269974768713209</v>
      </c>
      <c r="G136" s="47">
        <f t="shared" ref="G136" si="630">+IFERROR(G135/F135-1,"nm")</f>
        <v>-0.1050642479213908</v>
      </c>
      <c r="H136" s="47">
        <f t="shared" ref="H136" si="631">+IFERROR(H135/G135-1,"nm")</f>
        <v>0.29222972972972983</v>
      </c>
      <c r="I136" s="47">
        <f>+IFERROR(I135/H135-1,"nm")</f>
        <v>0.23921568627450984</v>
      </c>
      <c r="J136" s="47">
        <f t="shared" ref="J136" si="632">+IFERROR(J135/I135-1,"nm")</f>
        <v>-0.67552988612215992</v>
      </c>
      <c r="K136" s="47">
        <f t="shared" ref="K136" si="633">+IFERROR(K135/J135-1,"nm")</f>
        <v>0</v>
      </c>
      <c r="L136" s="47">
        <f t="shared" ref="L136" si="634">+IFERROR(L135/K135-1,"nm")</f>
        <v>0</v>
      </c>
      <c r="M136" s="47">
        <f t="shared" ref="M136" si="635">+IFERROR(M135/L135-1,"nm")</f>
        <v>0</v>
      </c>
      <c r="N136" s="47">
        <f t="shared" ref="N136" si="636">+IFERROR(N135/M135-1,"nm")</f>
        <v>0</v>
      </c>
    </row>
    <row r="137" spans="1:14" x14ac:dyDescent="0.2">
      <c r="A137" s="46" t="s">
        <v>131</v>
      </c>
      <c r="B137" s="47">
        <f t="shared" ref="B137:H137" si="637">+IFERROR(B135/B$21,"nm")</f>
        <v>6.6812227074235814E-2</v>
      </c>
      <c r="C137" s="47">
        <f t="shared" si="637"/>
        <v>6.7867786507721489E-2</v>
      </c>
      <c r="D137" s="47">
        <f t="shared" si="637"/>
        <v>6.4405888538380654E-2</v>
      </c>
      <c r="E137" s="47">
        <f t="shared" si="637"/>
        <v>8.0040390440928977E-2</v>
      </c>
      <c r="F137" s="47">
        <f t="shared" si="637"/>
        <v>8.3197082128034214E-2</v>
      </c>
      <c r="G137" s="47">
        <f t="shared" si="637"/>
        <v>8.1745374206020432E-2</v>
      </c>
      <c r="H137" s="47">
        <f t="shared" si="637"/>
        <v>8.90622271377845E-2</v>
      </c>
      <c r="I137" s="47">
        <f>+IFERROR(I135/I$21,"nm")</f>
        <v>0.10330736119435514</v>
      </c>
      <c r="J137" s="47">
        <f t="shared" ref="J137:N137" si="638">+IFERROR(J135/J$21,"nm")</f>
        <v>3.3520151251151577E-2</v>
      </c>
      <c r="K137" s="47">
        <f t="shared" si="638"/>
        <v>3.3520151251151577E-2</v>
      </c>
      <c r="L137" s="47">
        <f t="shared" si="638"/>
        <v>3.3520151251151577E-2</v>
      </c>
      <c r="M137" s="47">
        <f t="shared" si="638"/>
        <v>3.3520151251151577E-2</v>
      </c>
      <c r="N137" s="47">
        <f t="shared" si="638"/>
        <v>3.3520151251151577E-2</v>
      </c>
    </row>
    <row r="138" spans="1:14" x14ac:dyDescent="0.2">
      <c r="A138" s="9" t="s">
        <v>135</v>
      </c>
      <c r="B138">
        <f>Historicals!B161</f>
        <v>52</v>
      </c>
      <c r="C138">
        <f>Historicals!C161</f>
        <v>64</v>
      </c>
      <c r="D138">
        <f>Historicals!D161</f>
        <v>60</v>
      </c>
      <c r="E138">
        <f>Historicals!E161</f>
        <v>49</v>
      </c>
      <c r="F138">
        <f>Historicals!F161</f>
        <v>47</v>
      </c>
      <c r="G138">
        <f>Historicals!G161</f>
        <v>41</v>
      </c>
      <c r="H138">
        <f>Historicals!H161</f>
        <v>54</v>
      </c>
      <c r="I138">
        <f>Historicals!I161</f>
        <v>56</v>
      </c>
      <c r="J138" s="48">
        <f>+J114*J140</f>
        <v>18.170326377159046</v>
      </c>
      <c r="K138" s="48">
        <f t="shared" ref="K138:N138" si="639">+K114*K140</f>
        <v>18.170326377159046</v>
      </c>
      <c r="L138" s="48">
        <f t="shared" si="639"/>
        <v>18.170326377159046</v>
      </c>
      <c r="M138" s="48">
        <f t="shared" si="639"/>
        <v>18.170326377159046</v>
      </c>
      <c r="N138" s="48">
        <f t="shared" si="639"/>
        <v>18.170326377159046</v>
      </c>
    </row>
    <row r="139" spans="1:14" x14ac:dyDescent="0.2">
      <c r="A139" s="46" t="s">
        <v>129</v>
      </c>
      <c r="B139" s="47" t="str">
        <f t="shared" ref="B139" si="640">+IFERROR(B138/A138-1,"nm")</f>
        <v>nm</v>
      </c>
      <c r="C139" s="47">
        <f t="shared" ref="C139" si="641">+IFERROR(C138/B138-1,"nm")</f>
        <v>0.23076923076923084</v>
      </c>
      <c r="D139" s="47">
        <f t="shared" ref="D139" si="642">+IFERROR(D138/C138-1,"nm")</f>
        <v>-6.25E-2</v>
      </c>
      <c r="E139" s="47">
        <f t="shared" ref="E139" si="643">+IFERROR(E138/D138-1,"nm")</f>
        <v>-0.18333333333333335</v>
      </c>
      <c r="F139" s="47">
        <f t="shared" ref="F139" si="644">+IFERROR(F138/E138-1,"nm")</f>
        <v>-4.081632653061229E-2</v>
      </c>
      <c r="G139" s="47">
        <f t="shared" ref="G139" si="645">+IFERROR(G138/F138-1,"nm")</f>
        <v>-0.12765957446808507</v>
      </c>
      <c r="H139" s="47">
        <f t="shared" ref="H139" si="646">+IFERROR(H138/G138-1,"nm")</f>
        <v>0.31707317073170738</v>
      </c>
      <c r="I139" s="47">
        <f>+IFERROR(I138/H138-1,"nm")</f>
        <v>3.7037037037036979E-2</v>
      </c>
      <c r="J139" s="47">
        <f t="shared" ref="J139" si="647">+IFERROR(J138/I138-1,"nm")</f>
        <v>-0.67552988612215992</v>
      </c>
      <c r="K139" s="47">
        <f t="shared" ref="K139" si="648">+IFERROR(K138/J138-1,"nm")</f>
        <v>0</v>
      </c>
      <c r="L139" s="47">
        <f t="shared" ref="L139" si="649">+IFERROR(L138/K138-1,"nm")</f>
        <v>0</v>
      </c>
      <c r="M139" s="47">
        <f t="shared" ref="M139" si="650">+IFERROR(M138/L138-1,"nm")</f>
        <v>0</v>
      </c>
      <c r="N139" s="47">
        <f t="shared" ref="N139" si="651">+IFERROR(N138/M138-1,"nm")</f>
        <v>0</v>
      </c>
    </row>
    <row r="140" spans="1:14" x14ac:dyDescent="0.2">
      <c r="A140" s="46" t="s">
        <v>133</v>
      </c>
      <c r="B140" s="47">
        <f t="shared" ref="B140:H140" si="652">+IFERROR(B138/B$21,"nm")</f>
        <v>3.7845705967976709E-3</v>
      </c>
      <c r="C140" s="47">
        <f t="shared" si="652"/>
        <v>4.334868599295584E-3</v>
      </c>
      <c r="D140" s="47">
        <f t="shared" si="652"/>
        <v>3.9432176656151417E-3</v>
      </c>
      <c r="E140" s="47">
        <f t="shared" si="652"/>
        <v>3.2985526758667117E-3</v>
      </c>
      <c r="F140" s="47">
        <f t="shared" si="652"/>
        <v>2.9556030687963777E-3</v>
      </c>
      <c r="G140" s="47">
        <f t="shared" si="652"/>
        <v>2.8307097486882076E-3</v>
      </c>
      <c r="H140" s="47">
        <f t="shared" si="652"/>
        <v>3.1433727225100411E-3</v>
      </c>
      <c r="I140" s="47">
        <f>+IFERROR(I138/I$21,"nm")</f>
        <v>3.0512722715632322E-3</v>
      </c>
      <c r="J140" s="49">
        <f>+I140</f>
        <v>3.0512722715632322E-3</v>
      </c>
      <c r="K140" s="49">
        <f t="shared" ref="K140" si="653">+J140</f>
        <v>3.0512722715632322E-3</v>
      </c>
      <c r="L140" s="49">
        <f t="shared" ref="L140" si="654">+K140</f>
        <v>3.0512722715632322E-3</v>
      </c>
      <c r="M140" s="49">
        <f t="shared" ref="M140" si="655">+L140</f>
        <v>3.0512722715632322E-3</v>
      </c>
      <c r="N140" s="49">
        <f t="shared" ref="N140" si="656">+M140</f>
        <v>3.0512722715632322E-3</v>
      </c>
    </row>
    <row r="141" spans="1:14" x14ac:dyDescent="0.2">
      <c r="A141" s="9" t="s">
        <v>143</v>
      </c>
      <c r="B141" s="9">
        <f>Historicals!B150</f>
        <v>308</v>
      </c>
      <c r="C141" s="9">
        <f>Historicals!C150</f>
        <v>332</v>
      </c>
      <c r="D141" s="9">
        <f>Historicals!D150</f>
        <v>343</v>
      </c>
      <c r="E141" s="9">
        <f>Historicals!E150</f>
        <v>339</v>
      </c>
      <c r="F141" s="9">
        <f>Historicals!F150</f>
        <v>326</v>
      </c>
      <c r="G141" s="9">
        <f>Historicals!G150</f>
        <v>296</v>
      </c>
      <c r="H141" s="9">
        <f>Historicals!H150</f>
        <v>304</v>
      </c>
      <c r="I141" s="9">
        <f>Historicals!I150</f>
        <v>274</v>
      </c>
      <c r="J141" s="48">
        <f>+J114*J143</f>
        <v>88.904811202528194</v>
      </c>
      <c r="K141" s="48">
        <f t="shared" ref="K141:N141" si="657">+K114*K143</f>
        <v>88.904811202528194</v>
      </c>
      <c r="L141" s="48">
        <f t="shared" si="657"/>
        <v>88.904811202528194</v>
      </c>
      <c r="M141" s="48">
        <f t="shared" si="657"/>
        <v>88.904811202528194</v>
      </c>
      <c r="N141" s="48">
        <f t="shared" si="657"/>
        <v>88.904811202528194</v>
      </c>
    </row>
    <row r="142" spans="1:14" x14ac:dyDescent="0.2">
      <c r="A142" s="46" t="s">
        <v>129</v>
      </c>
      <c r="B142" s="47" t="str">
        <f t="shared" ref="B142" si="658">+IFERROR(B141/A141-1,"nm")</f>
        <v>nm</v>
      </c>
      <c r="C142" s="47">
        <f t="shared" ref="C142" si="659">+IFERROR(C141/B141-1,"nm")</f>
        <v>7.7922077922077948E-2</v>
      </c>
      <c r="D142" s="47">
        <f t="shared" ref="D142" si="660">+IFERROR(D141/C141-1,"nm")</f>
        <v>3.3132530120481896E-2</v>
      </c>
      <c r="E142" s="47">
        <f t="shared" ref="E142" si="661">+IFERROR(E141/D141-1,"nm")</f>
        <v>-1.1661807580174877E-2</v>
      </c>
      <c r="F142" s="47">
        <f t="shared" ref="F142" si="662">+IFERROR(F141/E141-1,"nm")</f>
        <v>-3.8348082595870192E-2</v>
      </c>
      <c r="G142" s="47">
        <f t="shared" ref="G142" si="663">+IFERROR(G141/F141-1,"nm")</f>
        <v>-9.2024539877300637E-2</v>
      </c>
      <c r="H142" s="47">
        <f t="shared" ref="H142" si="664">+IFERROR(H141/G141-1,"nm")</f>
        <v>2.7027027027026973E-2</v>
      </c>
      <c r="I142" s="47">
        <f>+IFERROR(I141/H141-1,"nm")</f>
        <v>-9.8684210526315819E-2</v>
      </c>
      <c r="J142" s="47">
        <f>+J143+J144</f>
        <v>1.4929439328720101E-2</v>
      </c>
      <c r="K142" s="47">
        <f t="shared" ref="K142:N142" si="665">+K143+K144</f>
        <v>1.4929439328720101E-2</v>
      </c>
      <c r="L142" s="47">
        <f t="shared" si="665"/>
        <v>1.4929439328720101E-2</v>
      </c>
      <c r="M142" s="47">
        <f t="shared" si="665"/>
        <v>1.4929439328720101E-2</v>
      </c>
      <c r="N142" s="47">
        <f t="shared" si="665"/>
        <v>1.4929439328720101E-2</v>
      </c>
    </row>
    <row r="143" spans="1:14" x14ac:dyDescent="0.2">
      <c r="A143" s="46" t="s">
        <v>133</v>
      </c>
      <c r="B143" s="47">
        <f t="shared" ref="B143:H143" si="666">+IFERROR(B141/B$21,"nm")</f>
        <v>2.2416302765647742E-2</v>
      </c>
      <c r="C143" s="47">
        <f t="shared" si="666"/>
        <v>2.2487130858845843E-2</v>
      </c>
      <c r="D143" s="47">
        <f t="shared" si="666"/>
        <v>2.2542060988433227E-2</v>
      </c>
      <c r="E143" s="47">
        <f t="shared" si="666"/>
        <v>2.2820599124873778E-2</v>
      </c>
      <c r="F143" s="47">
        <f t="shared" si="666"/>
        <v>2.0500565966545089E-2</v>
      </c>
      <c r="G143" s="47">
        <f t="shared" si="666"/>
        <v>2.0436343551505108E-2</v>
      </c>
      <c r="H143" s="47">
        <f t="shared" si="666"/>
        <v>1.7696024215612085E-2</v>
      </c>
      <c r="I143" s="47">
        <f>+IFERROR(I141/I$21,"nm")</f>
        <v>1.4929439328720101E-2</v>
      </c>
      <c r="J143" s="49">
        <f>+I143</f>
        <v>1.4929439328720101E-2</v>
      </c>
      <c r="K143" s="49">
        <f t="shared" ref="K143" si="667">+J143</f>
        <v>1.4929439328720101E-2</v>
      </c>
      <c r="L143" s="49">
        <f t="shared" ref="L143" si="668">+K143</f>
        <v>1.4929439328720101E-2</v>
      </c>
      <c r="M143" s="49">
        <f t="shared" ref="M143" si="669">+L143</f>
        <v>1.4929439328720101E-2</v>
      </c>
      <c r="N143" s="49">
        <f t="shared" ref="N143" si="670">+M143</f>
        <v>1.4929439328720101E-2</v>
      </c>
    </row>
    <row r="144" spans="1:14" x14ac:dyDescent="0.2">
      <c r="A144" s="43" t="str">
        <f>Historicals!A125</f>
        <v>Global Brand Divisions</v>
      </c>
      <c r="B144" s="43"/>
      <c r="C144" s="43"/>
      <c r="D144" s="43"/>
      <c r="E144" s="43"/>
      <c r="F144" s="43"/>
      <c r="G144" s="43"/>
      <c r="H144" s="43"/>
      <c r="I144" s="43"/>
      <c r="J144" s="39"/>
      <c r="K144" s="39"/>
      <c r="L144" s="39"/>
      <c r="M144" s="39"/>
      <c r="N144" s="39"/>
    </row>
    <row r="145" spans="1:14" x14ac:dyDescent="0.2">
      <c r="A145" s="9" t="s">
        <v>136</v>
      </c>
      <c r="B145" s="48">
        <f>Historicals!B125</f>
        <v>115</v>
      </c>
      <c r="C145" s="48">
        <f>Historicals!C125</f>
        <v>73</v>
      </c>
      <c r="D145" s="48">
        <f>Historicals!D125</f>
        <v>73</v>
      </c>
      <c r="E145" s="48">
        <f>Historicals!E125</f>
        <v>88</v>
      </c>
      <c r="F145" s="48">
        <f>Historicals!F125</f>
        <v>42</v>
      </c>
      <c r="G145" s="48">
        <f>Historicals!G125</f>
        <v>30</v>
      </c>
      <c r="H145" s="48">
        <f>Historicals!H125</f>
        <v>25</v>
      </c>
      <c r="I145" s="48">
        <f>Historicals!I125</f>
        <v>102</v>
      </c>
      <c r="J145" s="9">
        <f>+SUM(J147+J151+J155)</f>
        <v>-2.000163452372044</v>
      </c>
      <c r="K145" s="9">
        <f t="shared" ref="K145:N145" si="671">+SUM(K147+K151+K155)</f>
        <v>-1.6353328905978237E-4</v>
      </c>
      <c r="L145" s="9">
        <f t="shared" si="671"/>
        <v>-1.6353328905978237E-4</v>
      </c>
      <c r="M145" s="9">
        <f t="shared" si="671"/>
        <v>-1.6353328905978237E-4</v>
      </c>
      <c r="N145" s="9">
        <f t="shared" si="671"/>
        <v>-1.6353328905978237E-4</v>
      </c>
    </row>
    <row r="146" spans="1:14" x14ac:dyDescent="0.2">
      <c r="A146" s="44" t="s">
        <v>129</v>
      </c>
      <c r="B146" s="47">
        <f>Historicals!B197</f>
        <v>-0.02</v>
      </c>
      <c r="C146" s="47">
        <f>Historicals!C197</f>
        <v>-0.3</v>
      </c>
      <c r="D146" s="47">
        <f>Historicals!D197</f>
        <v>0.02</v>
      </c>
      <c r="E146" s="47">
        <f>Historicals!E197</f>
        <v>0.12</v>
      </c>
      <c r="F146" s="47">
        <f>Historicals!F197</f>
        <v>3.02</v>
      </c>
      <c r="G146" s="47">
        <f>Historicals!G197</f>
        <v>-0.26</v>
      </c>
      <c r="H146" s="47">
        <f>Historicals!H197</f>
        <v>-0.17</v>
      </c>
      <c r="I146" s="47">
        <f>Historicals!I197</f>
        <v>3.02</v>
      </c>
      <c r="J146" s="47">
        <f t="shared" ref="J146" si="672">+IFERROR(J145/I145-1,"nm")</f>
        <v>-1.0196094456114906</v>
      </c>
      <c r="K146" s="47">
        <f t="shared" ref="K146" si="673">+IFERROR(K145/J145-1,"nm")</f>
        <v>-0.99991824003740004</v>
      </c>
      <c r="L146" s="47">
        <f t="shared" ref="L146" si="674">+IFERROR(L145/K145-1,"nm")</f>
        <v>0</v>
      </c>
      <c r="M146" s="47">
        <f t="shared" ref="M146" si="675">+IFERROR(M145/L145-1,"nm")</f>
        <v>0</v>
      </c>
      <c r="N146" s="47">
        <f t="shared" ref="N146" si="676">+IFERROR(N145/M145-1,"nm")</f>
        <v>0</v>
      </c>
    </row>
    <row r="147" spans="1:14" x14ac:dyDescent="0.2">
      <c r="A147" s="9" t="s">
        <v>130</v>
      </c>
      <c r="B147" s="48">
        <f>B150+B154</f>
        <v>-2053</v>
      </c>
      <c r="C147" s="48">
        <f t="shared" ref="C147:I147" si="677">C150+C154</f>
        <v>-2366</v>
      </c>
      <c r="D147" s="48">
        <f t="shared" si="677"/>
        <v>-2444</v>
      </c>
      <c r="E147" s="48">
        <f t="shared" si="677"/>
        <v>-2441</v>
      </c>
      <c r="F147" s="48">
        <f t="shared" si="677"/>
        <v>-3067</v>
      </c>
      <c r="G147" s="48">
        <f t="shared" si="677"/>
        <v>-3254</v>
      </c>
      <c r="H147" s="48">
        <f t="shared" si="677"/>
        <v>-3434</v>
      </c>
      <c r="I147" s="48">
        <f t="shared" si="677"/>
        <v>-4042</v>
      </c>
      <c r="J147" s="48">
        <f>+J133*J149</f>
        <v>-1.6353328905978237E-4</v>
      </c>
      <c r="K147" s="48">
        <f t="shared" ref="K147:N147" si="678">+K133*K149</f>
        <v>-1.6353328905978237E-4</v>
      </c>
      <c r="L147" s="48">
        <f t="shared" si="678"/>
        <v>-1.6353328905978237E-4</v>
      </c>
      <c r="M147" s="48">
        <f t="shared" si="678"/>
        <v>-1.6353328905978237E-4</v>
      </c>
      <c r="N147" s="48">
        <f t="shared" si="678"/>
        <v>-1.6353328905978237E-4</v>
      </c>
    </row>
    <row r="148" spans="1:14" x14ac:dyDescent="0.2">
      <c r="A148" s="46" t="s">
        <v>129</v>
      </c>
      <c r="B148" s="47" t="str">
        <f t="shared" ref="B148" si="679">+IFERROR(B147/A147-1,"nm")</f>
        <v>nm</v>
      </c>
      <c r="C148" s="47">
        <f t="shared" ref="C148" si="680">+IFERROR(C147/B147-1,"nm")</f>
        <v>0.15245981490501714</v>
      </c>
      <c r="D148" s="47">
        <f t="shared" ref="D148" si="681">+IFERROR(D147/C147-1,"nm")</f>
        <v>3.2967032967033072E-2</v>
      </c>
      <c r="E148" s="47">
        <f t="shared" ref="E148" si="682">+IFERROR(E147/D147-1,"nm")</f>
        <v>-1.2274959083469206E-3</v>
      </c>
      <c r="F148" s="47">
        <f t="shared" ref="F148" si="683">+IFERROR(F147/E147-1,"nm")</f>
        <v>0.25645227365833678</v>
      </c>
      <c r="G148" s="47">
        <f t="shared" ref="G148" si="684">+IFERROR(G147/F147-1,"nm")</f>
        <v>6.0971633518095869E-2</v>
      </c>
      <c r="H148" s="47">
        <f t="shared" ref="H148" si="685">+IFERROR(H147/G147-1,"nm")</f>
        <v>5.5316533497234088E-2</v>
      </c>
      <c r="I148" s="47">
        <f>+IFERROR(I147/H147-1,"nm")</f>
        <v>0.1770529994175889</v>
      </c>
      <c r="J148" s="47">
        <f t="shared" ref="J148" si="686">+IFERROR(J147/I147-1,"nm")</f>
        <v>-0.99999995954149212</v>
      </c>
      <c r="K148" s="47">
        <f t="shared" ref="K148" si="687">+IFERROR(K147/J147-1,"nm")</f>
        <v>0</v>
      </c>
      <c r="L148" s="47">
        <f t="shared" ref="L148" si="688">+IFERROR(L147/K147-1,"nm")</f>
        <v>0</v>
      </c>
      <c r="M148" s="47">
        <f t="shared" ref="M148" si="689">+IFERROR(M147/L147-1,"nm")</f>
        <v>0</v>
      </c>
      <c r="N148" s="47">
        <f t="shared" ref="N148" si="690">+IFERROR(N147/M147-1,"nm")</f>
        <v>0</v>
      </c>
    </row>
    <row r="149" spans="1:14" x14ac:dyDescent="0.2">
      <c r="A149" s="46" t="s">
        <v>131</v>
      </c>
      <c r="B149" s="47">
        <f t="shared" ref="B149:H149" si="691">+IFERROR(B147/B$21,"nm")</f>
        <v>-0.14941775836972343</v>
      </c>
      <c r="C149" s="47">
        <f t="shared" si="691"/>
        <v>-0.16025467353020861</v>
      </c>
      <c r="D149" s="47">
        <f t="shared" si="691"/>
        <v>-0.16062039957939012</v>
      </c>
      <c r="E149" s="47">
        <f t="shared" si="691"/>
        <v>-0.16432177717940089</v>
      </c>
      <c r="F149" s="47">
        <f t="shared" si="691"/>
        <v>-0.19286882153188278</v>
      </c>
      <c r="G149" s="47">
        <f t="shared" si="691"/>
        <v>-0.22466169566418118</v>
      </c>
      <c r="H149" s="47">
        <f t="shared" si="691"/>
        <v>-0.19989522090924966</v>
      </c>
      <c r="I149" s="47">
        <f>+IFERROR(I147/I$21,"nm")</f>
        <v>-0.22023647360104615</v>
      </c>
      <c r="J149" s="49">
        <f>+I149</f>
        <v>-0.22023647360104615</v>
      </c>
      <c r="K149" s="49">
        <f t="shared" ref="K149" si="692">+J149</f>
        <v>-0.22023647360104615</v>
      </c>
      <c r="L149" s="49">
        <f t="shared" ref="L149" si="693">+K149</f>
        <v>-0.22023647360104615</v>
      </c>
      <c r="M149" s="49">
        <f t="shared" ref="M149" si="694">+L149</f>
        <v>-0.22023647360104615</v>
      </c>
      <c r="N149" s="49">
        <f t="shared" ref="N149" si="695">+M149</f>
        <v>-0.22023647360104615</v>
      </c>
    </row>
    <row r="150" spans="1:14" x14ac:dyDescent="0.2">
      <c r="A150" s="9" t="s">
        <v>132</v>
      </c>
      <c r="B150" s="9">
        <f>Historicals!B173</f>
        <v>210</v>
      </c>
      <c r="C150" s="9">
        <f>Historicals!C173</f>
        <v>230</v>
      </c>
      <c r="D150" s="9">
        <f>Historicals!D173</f>
        <v>233</v>
      </c>
      <c r="E150" s="9">
        <f>Historicals!E173</f>
        <v>217</v>
      </c>
      <c r="F150" s="9">
        <f>Historicals!F173</f>
        <v>195</v>
      </c>
      <c r="G150" s="9">
        <f>Historicals!G173</f>
        <v>214</v>
      </c>
      <c r="H150" s="9">
        <f>Historicals!H173</f>
        <v>222</v>
      </c>
      <c r="I150" s="9">
        <f>Historicals!I173</f>
        <v>220</v>
      </c>
      <c r="J150" s="48">
        <f>+J153*J160</f>
        <v>8.9008717449658875E-6</v>
      </c>
      <c r="K150" s="48">
        <f t="shared" ref="K150:N150" si="696">+K153*K160</f>
        <v>8.9008717449658875E-6</v>
      </c>
      <c r="L150" s="48">
        <f t="shared" si="696"/>
        <v>8.9008717449658875E-6</v>
      </c>
      <c r="M150" s="48">
        <f t="shared" si="696"/>
        <v>8.9008717449658875E-6</v>
      </c>
      <c r="N150" s="48">
        <f t="shared" si="696"/>
        <v>8.9008717449658875E-6</v>
      </c>
    </row>
    <row r="151" spans="1:14" x14ac:dyDescent="0.2">
      <c r="A151" s="46" t="s">
        <v>129</v>
      </c>
      <c r="B151" s="47" t="str">
        <f t="shared" ref="B151" si="697">+IFERROR(B150/A150-1,"nm")</f>
        <v>nm</v>
      </c>
      <c r="C151" s="47">
        <f t="shared" ref="C151" si="698">+IFERROR(C150/B150-1,"nm")</f>
        <v>9.5238095238095344E-2</v>
      </c>
      <c r="D151" s="47">
        <f t="shared" ref="D151" si="699">+IFERROR(D150/C150-1,"nm")</f>
        <v>1.304347826086949E-2</v>
      </c>
      <c r="E151" s="47">
        <f t="shared" ref="E151" si="700">+IFERROR(E150/D150-1,"nm")</f>
        <v>-6.8669527896995763E-2</v>
      </c>
      <c r="F151" s="47">
        <f t="shared" ref="F151" si="701">+IFERROR(F150/E150-1,"nm")</f>
        <v>-0.10138248847926268</v>
      </c>
      <c r="G151" s="47">
        <f t="shared" ref="G151" si="702">+IFERROR(G150/F150-1,"nm")</f>
        <v>9.7435897435897534E-2</v>
      </c>
      <c r="H151" s="47">
        <f t="shared" ref="H151" si="703">+IFERROR(H150/G150-1,"nm")</f>
        <v>3.7383177570093462E-2</v>
      </c>
      <c r="I151" s="47">
        <f>+IFERROR(I150/H150-1,"nm")</f>
        <v>-9.009009009009028E-3</v>
      </c>
      <c r="J151" s="47">
        <f t="shared" ref="J151" si="704">+IFERROR(J150/I150-1,"nm")</f>
        <v>-0.99999995954149212</v>
      </c>
      <c r="K151" s="47">
        <f t="shared" ref="K151" si="705">+IFERROR(K150/J150-1,"nm")</f>
        <v>0</v>
      </c>
      <c r="L151" s="47">
        <f t="shared" ref="L151" si="706">+IFERROR(L150/K150-1,"nm")</f>
        <v>0</v>
      </c>
      <c r="M151" s="47">
        <f t="shared" ref="M151" si="707">+IFERROR(M150/L150-1,"nm")</f>
        <v>0</v>
      </c>
      <c r="N151" s="47">
        <f t="shared" ref="N151" si="708">+IFERROR(N150/M150-1,"nm")</f>
        <v>0</v>
      </c>
    </row>
    <row r="152" spans="1:14" x14ac:dyDescent="0.2">
      <c r="A152" s="46" t="s">
        <v>133</v>
      </c>
      <c r="B152" s="47">
        <f t="shared" ref="B152:H152" si="709">+IFERROR(B150/B$21,"nm")</f>
        <v>1.5283842794759825E-2</v>
      </c>
      <c r="C152" s="47">
        <f t="shared" si="709"/>
        <v>1.5578434028718504E-2</v>
      </c>
      <c r="D152" s="47">
        <f t="shared" si="709"/>
        <v>1.5312828601472135E-2</v>
      </c>
      <c r="E152" s="47">
        <f t="shared" si="709"/>
        <v>1.460787613598115E-2</v>
      </c>
      <c r="F152" s="47">
        <f t="shared" si="709"/>
        <v>1.2262608476921143E-2</v>
      </c>
      <c r="G152" s="47">
        <f t="shared" si="709"/>
        <v>1.4774924054128693E-2</v>
      </c>
      <c r="H152" s="47">
        <f t="shared" si="709"/>
        <v>1.2922754525874615E-2</v>
      </c>
      <c r="I152" s="47">
        <f>+IFERROR(I150/I$21,"nm")</f>
        <v>1.1987141066855556E-2</v>
      </c>
      <c r="J152" s="47">
        <f t="shared" ref="J152:N152" si="710">+IFERROR(J150/J$21,"nm")</f>
        <v>4.8498184193134021E-10</v>
      </c>
      <c r="K152" s="47">
        <f t="shared" si="710"/>
        <v>4.8498184193134021E-10</v>
      </c>
      <c r="L152" s="47">
        <f t="shared" si="710"/>
        <v>4.8498184193134021E-10</v>
      </c>
      <c r="M152" s="47">
        <f t="shared" si="710"/>
        <v>4.8498184193134021E-10</v>
      </c>
      <c r="N152" s="47">
        <f t="shared" si="710"/>
        <v>4.8498184193134021E-10</v>
      </c>
    </row>
    <row r="153" spans="1:14" x14ac:dyDescent="0.2">
      <c r="A153" s="46" t="s">
        <v>142</v>
      </c>
      <c r="B153" s="47">
        <f t="shared" ref="B153:H153" si="711">+IFERROR(B150/B160,"nm")</f>
        <v>0.43388429752066116</v>
      </c>
      <c r="C153" s="47">
        <f t="shared" si="711"/>
        <v>0.45009784735812131</v>
      </c>
      <c r="D153" s="47">
        <f t="shared" si="711"/>
        <v>0.43714821763602252</v>
      </c>
      <c r="E153" s="47">
        <f t="shared" si="711"/>
        <v>0.36348408710217756</v>
      </c>
      <c r="F153" s="47">
        <f t="shared" si="711"/>
        <v>0.2932330827067669</v>
      </c>
      <c r="G153" s="47">
        <f t="shared" si="711"/>
        <v>0.25783132530120484</v>
      </c>
      <c r="H153" s="47">
        <f t="shared" si="711"/>
        <v>0.2846153846153846</v>
      </c>
      <c r="I153" s="47">
        <f>+IFERROR(I150/I160,"nm")</f>
        <v>0.27883396704689478</v>
      </c>
      <c r="J153" s="49">
        <f>+I153</f>
        <v>0.27883396704689478</v>
      </c>
      <c r="K153" s="49">
        <f t="shared" ref="K153" si="712">+J153</f>
        <v>0.27883396704689478</v>
      </c>
      <c r="L153" s="49">
        <f t="shared" ref="L153" si="713">+K153</f>
        <v>0.27883396704689478</v>
      </c>
      <c r="M153" s="49">
        <f t="shared" ref="M153" si="714">+L153</f>
        <v>0.27883396704689478</v>
      </c>
      <c r="N153" s="49">
        <f t="shared" ref="N153" si="715">+M153</f>
        <v>0.27883396704689478</v>
      </c>
    </row>
    <row r="154" spans="1:14" x14ac:dyDescent="0.2">
      <c r="A154" s="9" t="s">
        <v>134</v>
      </c>
      <c r="B154" s="9">
        <f>Historicals!B140</f>
        <v>-2263</v>
      </c>
      <c r="C154" s="9">
        <f>Historicals!C140</f>
        <v>-2596</v>
      </c>
      <c r="D154" s="9">
        <f>Historicals!D140</f>
        <v>-2677</v>
      </c>
      <c r="E154" s="9">
        <f>Historicals!E140</f>
        <v>-2658</v>
      </c>
      <c r="F154" s="9">
        <f>Historicals!F140</f>
        <v>-3262</v>
      </c>
      <c r="G154" s="9">
        <f>Historicals!G140</f>
        <v>-3468</v>
      </c>
      <c r="H154" s="9">
        <f>Historicals!H140</f>
        <v>-3656</v>
      </c>
      <c r="I154" s="9">
        <f>Historicals!I140</f>
        <v>-4262</v>
      </c>
      <c r="J154" s="9">
        <f>+J147-J150</f>
        <v>-1.7243416080474827E-4</v>
      </c>
      <c r="K154" s="9">
        <f t="shared" ref="K154:N154" si="716">+K147-K150</f>
        <v>-1.7243416080474827E-4</v>
      </c>
      <c r="L154" s="9">
        <f t="shared" si="716"/>
        <v>-1.7243416080474827E-4</v>
      </c>
      <c r="M154" s="9">
        <f t="shared" si="716"/>
        <v>-1.7243416080474827E-4</v>
      </c>
      <c r="N154" s="9">
        <f t="shared" si="716"/>
        <v>-1.7243416080474827E-4</v>
      </c>
    </row>
    <row r="155" spans="1:14" x14ac:dyDescent="0.2">
      <c r="A155" s="46" t="s">
        <v>129</v>
      </c>
      <c r="B155" s="47" t="str">
        <f t="shared" ref="B155" si="717">+IFERROR(B154/A154-1,"nm")</f>
        <v>nm</v>
      </c>
      <c r="C155" s="47">
        <f t="shared" ref="C155" si="718">+IFERROR(C154/B154-1,"nm")</f>
        <v>0.1471498011489174</v>
      </c>
      <c r="D155" s="47">
        <f t="shared" ref="D155" si="719">+IFERROR(D154/C154-1,"nm")</f>
        <v>3.1201848998459125E-2</v>
      </c>
      <c r="E155" s="47">
        <f t="shared" ref="E155" si="720">+IFERROR(E154/D154-1,"nm")</f>
        <v>-7.097497198356395E-3</v>
      </c>
      <c r="F155" s="47">
        <f t="shared" ref="F155" si="721">+IFERROR(F154/E154-1,"nm")</f>
        <v>0.22723852520692245</v>
      </c>
      <c r="G155" s="47">
        <f t="shared" ref="G155" si="722">+IFERROR(G154/F154-1,"nm")</f>
        <v>6.3151440833844275E-2</v>
      </c>
      <c r="H155" s="47">
        <f t="shared" ref="H155" si="723">+IFERROR(H154/G154-1,"nm")</f>
        <v>5.4209919261822392E-2</v>
      </c>
      <c r="I155" s="47">
        <f>+IFERROR(I154/H154-1,"nm")</f>
        <v>0.16575492341356668</v>
      </c>
      <c r="J155" s="47">
        <f t="shared" ref="J155" si="724">+IFERROR(J154/I154-1,"nm")</f>
        <v>-0.99999995954149212</v>
      </c>
      <c r="K155" s="47">
        <f t="shared" ref="K155" si="725">+IFERROR(K154/J154-1,"nm")</f>
        <v>0</v>
      </c>
      <c r="L155" s="47">
        <f t="shared" ref="L155" si="726">+IFERROR(L154/K154-1,"nm")</f>
        <v>0</v>
      </c>
      <c r="M155" s="47">
        <f t="shared" ref="M155" si="727">+IFERROR(M154/L154-1,"nm")</f>
        <v>0</v>
      </c>
      <c r="N155" s="47">
        <f t="shared" ref="N155" si="728">+IFERROR(N154/M154-1,"nm")</f>
        <v>0</v>
      </c>
    </row>
    <row r="156" spans="1:14" x14ac:dyDescent="0.2">
      <c r="A156" s="46" t="s">
        <v>131</v>
      </c>
      <c r="B156" s="47">
        <f t="shared" ref="B156:H156" si="729">+IFERROR(B154/B$21,"nm")</f>
        <v>-0.16470160116448326</v>
      </c>
      <c r="C156" s="47">
        <f t="shared" si="729"/>
        <v>-0.17583310755892712</v>
      </c>
      <c r="D156" s="47">
        <f t="shared" si="729"/>
        <v>-0.17593322818086224</v>
      </c>
      <c r="E156" s="47">
        <f t="shared" si="729"/>
        <v>-0.17892965331538202</v>
      </c>
      <c r="F156" s="47">
        <f t="shared" si="729"/>
        <v>-0.20513143000880393</v>
      </c>
      <c r="G156" s="47">
        <f t="shared" si="729"/>
        <v>-0.23943661971830985</v>
      </c>
      <c r="H156" s="47">
        <f t="shared" si="729"/>
        <v>-0.21281797543512429</v>
      </c>
      <c r="I156" s="47">
        <f>+IFERROR(I154/I$21,"nm")</f>
        <v>-0.2322236146679017</v>
      </c>
      <c r="J156" s="47">
        <f t="shared" ref="J156:N156" si="730">+IFERROR(J154/J$21,"nm")</f>
        <v>-9.3954209559607844E-9</v>
      </c>
      <c r="K156" s="47">
        <f t="shared" si="730"/>
        <v>-9.3954209559607844E-9</v>
      </c>
      <c r="L156" s="47">
        <f t="shared" si="730"/>
        <v>-9.3954209559607844E-9</v>
      </c>
      <c r="M156" s="47">
        <f t="shared" si="730"/>
        <v>-9.3954209559607844E-9</v>
      </c>
      <c r="N156" s="47">
        <f t="shared" si="730"/>
        <v>-9.3954209559607844E-9</v>
      </c>
    </row>
    <row r="157" spans="1:14" x14ac:dyDescent="0.2">
      <c r="A157" s="9" t="s">
        <v>135</v>
      </c>
      <c r="B157" s="9">
        <f>Historicals!B162</f>
        <v>225</v>
      </c>
      <c r="C157" s="9">
        <f>Historicals!C162</f>
        <v>258</v>
      </c>
      <c r="D157" s="9">
        <f>Historicals!D162</f>
        <v>278</v>
      </c>
      <c r="E157" s="9">
        <f>Historicals!E162</f>
        <v>286</v>
      </c>
      <c r="F157" s="9">
        <f>Historicals!F162</f>
        <v>278</v>
      </c>
      <c r="G157" s="9">
        <f>Historicals!G162</f>
        <v>438</v>
      </c>
      <c r="H157" s="9">
        <f>Historicals!H162</f>
        <v>278</v>
      </c>
      <c r="I157" s="9">
        <f>Historicals!I162</f>
        <v>222</v>
      </c>
      <c r="J157" s="48">
        <f>+J133*J159</f>
        <v>8.9817887608292148E-6</v>
      </c>
      <c r="K157" s="48">
        <f t="shared" ref="K157:N157" si="731">+K133*K159</f>
        <v>8.9817887608292148E-6</v>
      </c>
      <c r="L157" s="48">
        <f t="shared" si="731"/>
        <v>8.9817887608292148E-6</v>
      </c>
      <c r="M157" s="48">
        <f t="shared" si="731"/>
        <v>8.9817887608292148E-6</v>
      </c>
      <c r="N157" s="48">
        <f t="shared" si="731"/>
        <v>8.9817887608292148E-6</v>
      </c>
    </row>
    <row r="158" spans="1:14" x14ac:dyDescent="0.2">
      <c r="A158" s="46" t="s">
        <v>129</v>
      </c>
      <c r="B158" s="47" t="str">
        <f t="shared" ref="B158" si="732">+IFERROR(B157/A157-1,"nm")</f>
        <v>nm</v>
      </c>
      <c r="C158" s="47">
        <f t="shared" ref="C158" si="733">+IFERROR(C157/B157-1,"nm")</f>
        <v>0.14666666666666672</v>
      </c>
      <c r="D158" s="47">
        <f t="shared" ref="D158" si="734">+IFERROR(D157/C157-1,"nm")</f>
        <v>7.7519379844961156E-2</v>
      </c>
      <c r="E158" s="47">
        <f t="shared" ref="E158" si="735">+IFERROR(E157/D157-1,"nm")</f>
        <v>2.877697841726623E-2</v>
      </c>
      <c r="F158" s="47">
        <f t="shared" ref="F158" si="736">+IFERROR(F157/E157-1,"nm")</f>
        <v>-2.7972027972028024E-2</v>
      </c>
      <c r="G158" s="47">
        <f t="shared" ref="G158" si="737">+IFERROR(G157/F157-1,"nm")</f>
        <v>0.57553956834532372</v>
      </c>
      <c r="H158" s="47">
        <f t="shared" ref="H158" si="738">+IFERROR(H157/G157-1,"nm")</f>
        <v>-0.36529680365296802</v>
      </c>
      <c r="I158" s="47">
        <f>+IFERROR(I157/H157-1,"nm")</f>
        <v>-0.20143884892086328</v>
      </c>
      <c r="J158" s="47">
        <f t="shared" ref="J158" si="739">+IFERROR(J157/I157-1,"nm")</f>
        <v>-0.99999995954149212</v>
      </c>
      <c r="K158" s="47">
        <f t="shared" ref="K158" si="740">+IFERROR(K157/J157-1,"nm")</f>
        <v>0</v>
      </c>
      <c r="L158" s="47">
        <f t="shared" ref="L158" si="741">+IFERROR(L157/K157-1,"nm")</f>
        <v>0</v>
      </c>
      <c r="M158" s="47">
        <f t="shared" ref="M158" si="742">+IFERROR(M157/L157-1,"nm")</f>
        <v>0</v>
      </c>
      <c r="N158" s="47">
        <f t="shared" ref="N158" si="743">+IFERROR(N157/M157-1,"nm")</f>
        <v>0</v>
      </c>
    </row>
    <row r="159" spans="1:14" x14ac:dyDescent="0.2">
      <c r="A159" s="46" t="s">
        <v>133</v>
      </c>
      <c r="B159" s="47">
        <f t="shared" ref="B159:H159" si="744">+IFERROR(B157/B$21,"nm")</f>
        <v>1.6375545851528384E-2</v>
      </c>
      <c r="C159" s="47">
        <f t="shared" si="744"/>
        <v>1.7474939040910322E-2</v>
      </c>
      <c r="D159" s="47">
        <f t="shared" si="744"/>
        <v>1.8270241850683492E-2</v>
      </c>
      <c r="E159" s="47">
        <f t="shared" si="744"/>
        <v>1.9252776842813867E-2</v>
      </c>
      <c r="F159" s="47">
        <f t="shared" si="744"/>
        <v>1.7482077726072191E-2</v>
      </c>
      <c r="G159" s="47">
        <f t="shared" si="744"/>
        <v>3.0240265120132559E-2</v>
      </c>
      <c r="H159" s="47">
        <f t="shared" si="744"/>
        <v>1.618254846032947E-2</v>
      </c>
      <c r="I159" s="47">
        <f>+IFERROR(I157/I$21,"nm")</f>
        <v>1.2096115076554241E-2</v>
      </c>
      <c r="J159" s="49">
        <f>+I159</f>
        <v>1.2096115076554241E-2</v>
      </c>
      <c r="K159" s="49">
        <f t="shared" ref="K159" si="745">+J159</f>
        <v>1.2096115076554241E-2</v>
      </c>
      <c r="L159" s="49">
        <f t="shared" ref="L159" si="746">+K159</f>
        <v>1.2096115076554241E-2</v>
      </c>
      <c r="M159" s="49">
        <f t="shared" ref="M159" si="747">+L159</f>
        <v>1.2096115076554241E-2</v>
      </c>
      <c r="N159" s="49">
        <f t="shared" ref="N159" si="748">+M159</f>
        <v>1.2096115076554241E-2</v>
      </c>
    </row>
    <row r="160" spans="1:14" x14ac:dyDescent="0.2">
      <c r="A160" s="9" t="s">
        <v>143</v>
      </c>
      <c r="B160" s="9">
        <f>Historicals!B151</f>
        <v>484</v>
      </c>
      <c r="C160" s="9">
        <f>Historicals!C151</f>
        <v>511</v>
      </c>
      <c r="D160" s="9">
        <f>Historicals!D151</f>
        <v>533</v>
      </c>
      <c r="E160" s="9">
        <f>Historicals!E151</f>
        <v>597</v>
      </c>
      <c r="F160" s="9">
        <f>Historicals!F151</f>
        <v>665</v>
      </c>
      <c r="G160" s="9">
        <f>Historicals!G151</f>
        <v>830</v>
      </c>
      <c r="H160" s="9">
        <f>Historicals!H151</f>
        <v>780</v>
      </c>
      <c r="I160" s="9">
        <f>Historicals!I151</f>
        <v>789</v>
      </c>
      <c r="J160" s="48">
        <f>+J133*J162</f>
        <v>3.1921762758082208E-5</v>
      </c>
      <c r="K160" s="48">
        <f t="shared" ref="K160:N160" si="749">+K133*K162</f>
        <v>3.1921762758082208E-5</v>
      </c>
      <c r="L160" s="48">
        <f t="shared" si="749"/>
        <v>3.1921762758082208E-5</v>
      </c>
      <c r="M160" s="48">
        <f t="shared" si="749"/>
        <v>3.1921762758082208E-5</v>
      </c>
      <c r="N160" s="48">
        <f t="shared" si="749"/>
        <v>3.1921762758082208E-5</v>
      </c>
    </row>
    <row r="161" spans="1:14" x14ac:dyDescent="0.2">
      <c r="A161" s="46" t="s">
        <v>129</v>
      </c>
      <c r="B161" s="47" t="str">
        <f t="shared" ref="B161" si="750">+IFERROR(B160/A160-1,"nm")</f>
        <v>nm</v>
      </c>
      <c r="C161" s="47">
        <f t="shared" ref="C161" si="751">+IFERROR(C160/B160-1,"nm")</f>
        <v>5.5785123966942241E-2</v>
      </c>
      <c r="D161" s="47">
        <f t="shared" ref="D161" si="752">+IFERROR(D160/C160-1,"nm")</f>
        <v>4.3052837573385627E-2</v>
      </c>
      <c r="E161" s="47">
        <f t="shared" ref="E161" si="753">+IFERROR(E160/D160-1,"nm")</f>
        <v>0.12007504690431525</v>
      </c>
      <c r="F161" s="47">
        <f t="shared" ref="F161" si="754">+IFERROR(F160/E160-1,"nm")</f>
        <v>0.11390284757118918</v>
      </c>
      <c r="G161" s="47">
        <f t="shared" ref="G161" si="755">+IFERROR(G160/F160-1,"nm")</f>
        <v>0.24812030075187974</v>
      </c>
      <c r="H161" s="47">
        <f t="shared" ref="H161" si="756">+IFERROR(H160/G160-1,"nm")</f>
        <v>-6.0240963855421659E-2</v>
      </c>
      <c r="I161" s="47">
        <f>+IFERROR(I160/H160-1,"nm")</f>
        <v>1.1538461538461497E-2</v>
      </c>
      <c r="J161" s="47">
        <f>+J162+J163</f>
        <v>4.2990246826131964E-2</v>
      </c>
      <c r="K161" s="47">
        <f t="shared" ref="K161:N161" si="757">+K162+K163</f>
        <v>4.2990246826131964E-2</v>
      </c>
      <c r="L161" s="47">
        <f t="shared" si="757"/>
        <v>4.2990246826131964E-2</v>
      </c>
      <c r="M161" s="47">
        <f t="shared" si="757"/>
        <v>4.2990246826131964E-2</v>
      </c>
      <c r="N161" s="47">
        <f t="shared" si="757"/>
        <v>4.2990246826131964E-2</v>
      </c>
    </row>
    <row r="162" spans="1:14" x14ac:dyDescent="0.2">
      <c r="A162" s="46" t="s">
        <v>133</v>
      </c>
      <c r="B162" s="47">
        <f t="shared" ref="B162:H162" si="758">+IFERROR(B160/B$21,"nm")</f>
        <v>3.5225618631732167E-2</v>
      </c>
      <c r="C162" s="47">
        <f t="shared" si="758"/>
        <v>3.4611216472500678E-2</v>
      </c>
      <c r="D162" s="47">
        <f t="shared" si="758"/>
        <v>3.5028916929547842E-2</v>
      </c>
      <c r="E162" s="47">
        <f t="shared" si="758"/>
        <v>4.0188488724335239E-2</v>
      </c>
      <c r="F162" s="47">
        <f t="shared" si="758"/>
        <v>4.1818639164884923E-2</v>
      </c>
      <c r="G162" s="47">
        <f t="shared" si="758"/>
        <v>5.7304611985639325E-2</v>
      </c>
      <c r="H162" s="47">
        <f t="shared" si="758"/>
        <v>4.5404272658478372E-2</v>
      </c>
      <c r="I162" s="47">
        <f>+IFERROR(I160/I$21,"nm")</f>
        <v>4.2990246826131964E-2</v>
      </c>
      <c r="J162" s="49">
        <f>+I162</f>
        <v>4.2990246826131964E-2</v>
      </c>
      <c r="K162" s="49">
        <f t="shared" ref="K162" si="759">+J162</f>
        <v>4.2990246826131964E-2</v>
      </c>
      <c r="L162" s="49">
        <f t="shared" ref="L162" si="760">+K162</f>
        <v>4.2990246826131964E-2</v>
      </c>
      <c r="M162" s="49">
        <f t="shared" ref="M162" si="761">+L162</f>
        <v>4.2990246826131964E-2</v>
      </c>
      <c r="N162" s="49">
        <f t="shared" ref="N162" si="762">+M162</f>
        <v>4.2990246826131964E-2</v>
      </c>
    </row>
    <row r="163" spans="1:14" x14ac:dyDescent="0.2">
      <c r="A163" s="43" t="str">
        <f>Historicals!A127</f>
        <v>Converse</v>
      </c>
      <c r="B163" s="43"/>
      <c r="C163" s="43"/>
      <c r="D163" s="43"/>
      <c r="E163" s="43"/>
      <c r="F163" s="43"/>
      <c r="G163" s="43"/>
      <c r="H163" s="43"/>
      <c r="I163" s="43"/>
      <c r="J163" s="39"/>
      <c r="K163" s="39"/>
      <c r="L163" s="39"/>
      <c r="M163" s="39"/>
      <c r="N163" s="39"/>
    </row>
    <row r="164" spans="1:14" x14ac:dyDescent="0.2">
      <c r="A164" s="9" t="s">
        <v>136</v>
      </c>
      <c r="B164" s="9">
        <f>Historicals!B127</f>
        <v>1982</v>
      </c>
      <c r="C164" s="9">
        <f>Historicals!C127</f>
        <v>1955</v>
      </c>
      <c r="D164" s="9">
        <f>Historicals!D127</f>
        <v>2042</v>
      </c>
      <c r="E164" s="9">
        <f>Historicals!E127</f>
        <v>1886</v>
      </c>
      <c r="F164" s="9">
        <f>Historicals!F127</f>
        <v>1906</v>
      </c>
      <c r="G164" s="9">
        <f>Historicals!G127</f>
        <v>1846</v>
      </c>
      <c r="H164" s="9">
        <f>Historicals!H127</f>
        <v>2205</v>
      </c>
      <c r="I164" s="9">
        <f>Historicals!I127</f>
        <v>2346</v>
      </c>
      <c r="J164" s="9">
        <f>+SUM(J166+J170+J174)</f>
        <v>2223</v>
      </c>
      <c r="K164" s="9">
        <f t="shared" ref="K164:N164" si="763">+SUM(K166+K170+K174)</f>
        <v>2223</v>
      </c>
      <c r="L164" s="9">
        <f t="shared" si="763"/>
        <v>2223</v>
      </c>
      <c r="M164" s="9">
        <f t="shared" si="763"/>
        <v>2223</v>
      </c>
      <c r="N164" s="9">
        <f t="shared" si="763"/>
        <v>2223</v>
      </c>
    </row>
    <row r="165" spans="1:14" x14ac:dyDescent="0.2">
      <c r="A165" s="44" t="s">
        <v>129</v>
      </c>
      <c r="B165" s="47">
        <f>Historicals!B199</f>
        <v>0.21</v>
      </c>
      <c r="C165" s="47">
        <f>Historicals!C199</f>
        <v>0.02</v>
      </c>
      <c r="D165" s="47">
        <f>Historicals!D199</f>
        <v>0.06</v>
      </c>
      <c r="E165" s="47">
        <f>Historicals!E199</f>
        <v>-0.11</v>
      </c>
      <c r="F165" s="47">
        <f>Historicals!F199</f>
        <v>7.0000000000000007E-2</v>
      </c>
      <c r="G165" s="47">
        <f>Historicals!G199</f>
        <v>-0.01</v>
      </c>
      <c r="H165" s="47">
        <f>Historicals!H199</f>
        <v>0.16</v>
      </c>
      <c r="I165" s="47">
        <f>Historicals!I199</f>
        <v>7.0000000000000007E-2</v>
      </c>
      <c r="J165" s="47">
        <f t="shared" ref="J165" si="764">+IFERROR(J164/I164-1,"nm")</f>
        <v>-5.2429667519181544E-2</v>
      </c>
      <c r="K165" s="47">
        <f t="shared" ref="K165" si="765">+IFERROR(K164/J164-1,"nm")</f>
        <v>0</v>
      </c>
      <c r="L165" s="47">
        <f t="shared" ref="L165" si="766">+IFERROR(L164/K164-1,"nm")</f>
        <v>0</v>
      </c>
      <c r="M165" s="47">
        <f t="shared" ref="M165" si="767">+IFERROR(M164/L164-1,"nm")</f>
        <v>0</v>
      </c>
      <c r="N165" s="47">
        <f t="shared" ref="N165" si="768">+IFERROR(N164/M164-1,"nm")</f>
        <v>0</v>
      </c>
    </row>
    <row r="166" spans="1:14" x14ac:dyDescent="0.2">
      <c r="A166" s="45" t="s">
        <v>113</v>
      </c>
      <c r="B166" s="3">
        <f>Historicals!B128</f>
        <v>18318</v>
      </c>
      <c r="C166" s="3">
        <f>Historicals!C128</f>
        <v>19871</v>
      </c>
      <c r="D166" s="3">
        <f>Historicals!D128</f>
        <v>21081</v>
      </c>
      <c r="E166" s="3">
        <f>Historicals!E128</f>
        <v>22268</v>
      </c>
      <c r="F166" s="3">
        <f>Historicals!F128</f>
        <v>1658</v>
      </c>
      <c r="G166" s="3">
        <f>Historicals!G128</f>
        <v>1642</v>
      </c>
      <c r="H166" s="3">
        <f>Historicals!H128</f>
        <v>1986</v>
      </c>
      <c r="I166" s="3">
        <f>Historicals!I128</f>
        <v>2094</v>
      </c>
      <c r="J166" s="3">
        <f>+I166*(1+J167)</f>
        <v>2094</v>
      </c>
      <c r="K166" s="3">
        <f t="shared" ref="K166" si="769">+J166*(1+K167)</f>
        <v>2094</v>
      </c>
      <c r="L166" s="3">
        <f t="shared" ref="L166" si="770">+K166*(1+L167)</f>
        <v>2094</v>
      </c>
      <c r="M166" s="3">
        <f t="shared" ref="M166" si="771">+L166*(1+M167)</f>
        <v>2094</v>
      </c>
      <c r="N166" s="3">
        <f t="shared" ref="N166" si="772">+M166*(1+N167)</f>
        <v>2094</v>
      </c>
    </row>
    <row r="167" spans="1:14" x14ac:dyDescent="0.2">
      <c r="A167" s="44" t="s">
        <v>129</v>
      </c>
      <c r="B167" s="47" t="str">
        <f t="shared" ref="B167" si="773">+IFERROR(B166/A166-1,"nm")</f>
        <v>nm</v>
      </c>
      <c r="C167" s="47">
        <f t="shared" ref="C167" si="774">+IFERROR(C166/B166-1,"nm")</f>
        <v>8.4779997816355479E-2</v>
      </c>
      <c r="D167" s="47">
        <f t="shared" ref="D167" si="775">+IFERROR(D166/C166-1,"nm")</f>
        <v>6.0892758290976845E-2</v>
      </c>
      <c r="E167" s="47">
        <f t="shared" ref="E167" si="776">+IFERROR(E166/D166-1,"nm")</f>
        <v>5.6306626820359584E-2</v>
      </c>
      <c r="F167" s="47">
        <f t="shared" ref="F167" si="777">+IFERROR(F166/E166-1,"nm")</f>
        <v>-0.92554338063589003</v>
      </c>
      <c r="G167" s="47">
        <f t="shared" ref="G167" si="778">+IFERROR(G166/F166-1,"nm")</f>
        <v>-9.6501809408926498E-3</v>
      </c>
      <c r="H167" s="47">
        <f t="shared" ref="H167" si="779">+IFERROR(H166/G166-1,"nm")</f>
        <v>0.2095006090133984</v>
      </c>
      <c r="I167" s="47">
        <f t="shared" ref="I167" si="780">+IFERROR(I166/H166-1,"nm")</f>
        <v>5.4380664652567967E-2</v>
      </c>
      <c r="J167" s="47">
        <f>+J168+J169</f>
        <v>0</v>
      </c>
      <c r="K167" s="47">
        <f t="shared" ref="K167:N167" si="781">+K168+K169</f>
        <v>0</v>
      </c>
      <c r="L167" s="47">
        <f t="shared" si="781"/>
        <v>0</v>
      </c>
      <c r="M167" s="47">
        <f t="shared" si="781"/>
        <v>0</v>
      </c>
      <c r="N167" s="47">
        <f t="shared" si="781"/>
        <v>0</v>
      </c>
    </row>
    <row r="168" spans="1:14" x14ac:dyDescent="0.2">
      <c r="A168" s="44" t="s">
        <v>137</v>
      </c>
      <c r="B168" s="47">
        <f>Historicals!B200</f>
        <v>0</v>
      </c>
      <c r="C168" s="47">
        <f>Historicals!C200</f>
        <v>0</v>
      </c>
      <c r="D168" s="47">
        <f>Historicals!D200</f>
        <v>0</v>
      </c>
      <c r="E168" s="47">
        <f>Historicals!E200</f>
        <v>0</v>
      </c>
      <c r="F168" s="47">
        <f>Historicals!F200</f>
        <v>0.06</v>
      </c>
      <c r="G168" s="47">
        <f>Historicals!G200</f>
        <v>0.01</v>
      </c>
      <c r="H168" s="47">
        <f>Historicals!H200</f>
        <v>0.17</v>
      </c>
      <c r="I168" s="47">
        <f>Historicals!I200</f>
        <v>0.06</v>
      </c>
      <c r="J168" s="49">
        <v>0</v>
      </c>
      <c r="K168" s="49">
        <f t="shared" ref="K168:K169" si="782">+J168</f>
        <v>0</v>
      </c>
      <c r="L168" s="49">
        <f t="shared" ref="L168:L169" si="783">+K168</f>
        <v>0</v>
      </c>
      <c r="M168" s="49">
        <f t="shared" ref="M168:M169" si="784">+L168</f>
        <v>0</v>
      </c>
      <c r="N168" s="49">
        <f t="shared" ref="N168:N169" si="785">+M168</f>
        <v>0</v>
      </c>
    </row>
    <row r="169" spans="1:14" x14ac:dyDescent="0.2">
      <c r="A169" s="44" t="s">
        <v>138</v>
      </c>
      <c r="B169" s="47" t="str">
        <f t="shared" ref="B169:I169" si="786">+IFERROR(B167-B168,"nm")</f>
        <v>nm</v>
      </c>
      <c r="C169" s="47">
        <f t="shared" si="786"/>
        <v>8.4779997816355479E-2</v>
      </c>
      <c r="D169" s="47">
        <f t="shared" si="786"/>
        <v>6.0892758290976845E-2</v>
      </c>
      <c r="E169" s="47">
        <f t="shared" si="786"/>
        <v>5.6306626820359584E-2</v>
      </c>
      <c r="F169" s="47">
        <f t="shared" si="786"/>
        <v>-0.98554338063588998</v>
      </c>
      <c r="G169" s="47">
        <f t="shared" si="786"/>
        <v>-1.9650180940892652E-2</v>
      </c>
      <c r="H169" s="47">
        <f t="shared" si="786"/>
        <v>3.9500609013398386E-2</v>
      </c>
      <c r="I169" s="47">
        <f t="shared" si="786"/>
        <v>-5.6193353474320307E-3</v>
      </c>
      <c r="J169" s="49">
        <v>0</v>
      </c>
      <c r="K169" s="49">
        <f t="shared" si="782"/>
        <v>0</v>
      </c>
      <c r="L169" s="49">
        <f t="shared" si="783"/>
        <v>0</v>
      </c>
      <c r="M169" s="49">
        <f t="shared" si="784"/>
        <v>0</v>
      </c>
      <c r="N169" s="49">
        <f t="shared" si="785"/>
        <v>0</v>
      </c>
    </row>
    <row r="170" spans="1:14" x14ac:dyDescent="0.2">
      <c r="A170" s="45" t="s">
        <v>114</v>
      </c>
      <c r="B170" s="3">
        <f>Historicals!B129</f>
        <v>8637</v>
      </c>
      <c r="C170" s="3">
        <f>Historicals!C129</f>
        <v>9067</v>
      </c>
      <c r="D170" s="3">
        <f>Historicals!D129</f>
        <v>9654</v>
      </c>
      <c r="E170" s="3">
        <f>Historicals!E129</f>
        <v>10733</v>
      </c>
      <c r="F170" s="3">
        <f>Historicals!F129</f>
        <v>118</v>
      </c>
      <c r="G170" s="3">
        <f>Historicals!G129</f>
        <v>89</v>
      </c>
      <c r="H170" s="3">
        <f>Historicals!H129</f>
        <v>104</v>
      </c>
      <c r="I170" s="3">
        <f>Historicals!I129</f>
        <v>103</v>
      </c>
      <c r="J170" s="3">
        <f>+I170*(1+J171)</f>
        <v>103</v>
      </c>
      <c r="K170" s="3">
        <f t="shared" ref="K170" si="787">+J170*(1+K171)</f>
        <v>103</v>
      </c>
      <c r="L170" s="3">
        <f t="shared" ref="L170" si="788">+K170*(1+L171)</f>
        <v>103</v>
      </c>
      <c r="M170" s="3">
        <f t="shared" ref="M170" si="789">+L170*(1+M171)</f>
        <v>103</v>
      </c>
      <c r="N170" s="3">
        <f t="shared" ref="N170" si="790">+M170*(1+N171)</f>
        <v>103</v>
      </c>
    </row>
    <row r="171" spans="1:14" x14ac:dyDescent="0.2">
      <c r="A171" s="44" t="s">
        <v>129</v>
      </c>
      <c r="B171" s="47" t="str">
        <f t="shared" ref="B171" si="791">+IFERROR(B170/A170-1,"nm")</f>
        <v>nm</v>
      </c>
      <c r="C171" s="47">
        <f t="shared" ref="C171" si="792">+IFERROR(C170/B170-1,"nm")</f>
        <v>4.9785805256454818E-2</v>
      </c>
      <c r="D171" s="47">
        <f t="shared" ref="D171" si="793">+IFERROR(D170/C170-1,"nm")</f>
        <v>6.4740266901952115E-2</v>
      </c>
      <c r="E171" s="47">
        <f t="shared" ref="E171" si="794">+IFERROR(E170/D170-1,"nm")</f>
        <v>0.1117671431530971</v>
      </c>
      <c r="F171" s="47">
        <f t="shared" ref="F171" si="795">+IFERROR(F170/E170-1,"nm")</f>
        <v>-0.9890058697475077</v>
      </c>
      <c r="G171" s="47">
        <f t="shared" ref="G171" si="796">+IFERROR(G170/F170-1,"nm")</f>
        <v>-0.24576271186440679</v>
      </c>
      <c r="H171" s="47">
        <f t="shared" ref="H171" si="797">+IFERROR(H170/G170-1,"nm")</f>
        <v>0.1685393258426966</v>
      </c>
      <c r="I171" s="47">
        <f t="shared" ref="I171" si="798">+IFERROR(I170/H170-1,"nm")</f>
        <v>-9.6153846153845812E-3</v>
      </c>
      <c r="J171" s="47">
        <f>+J172+J173</f>
        <v>0</v>
      </c>
      <c r="K171" s="47">
        <f t="shared" ref="K171:N171" si="799">+K172+K173</f>
        <v>0</v>
      </c>
      <c r="L171" s="47">
        <f t="shared" si="799"/>
        <v>0</v>
      </c>
      <c r="M171" s="47">
        <f t="shared" si="799"/>
        <v>0</v>
      </c>
      <c r="N171" s="47">
        <f t="shared" si="799"/>
        <v>0</v>
      </c>
    </row>
    <row r="172" spans="1:14" x14ac:dyDescent="0.2">
      <c r="A172" s="44" t="s">
        <v>137</v>
      </c>
      <c r="B172" s="47">
        <f>Historicals!B201</f>
        <v>0</v>
      </c>
      <c r="C172" s="47">
        <f>Historicals!C201</f>
        <v>0</v>
      </c>
      <c r="D172" s="47">
        <f>Historicals!D201</f>
        <v>0</v>
      </c>
      <c r="E172" s="47">
        <f>Historicals!E201</f>
        <v>0</v>
      </c>
      <c r="F172" s="47">
        <f>Historicals!F201</f>
        <v>-0.03</v>
      </c>
      <c r="G172" s="47">
        <f>Historicals!G201</f>
        <v>-0.22</v>
      </c>
      <c r="H172" s="47">
        <f>Historicals!H201</f>
        <v>0.13</v>
      </c>
      <c r="I172" s="47">
        <f>Historicals!I201</f>
        <v>-0.03</v>
      </c>
      <c r="J172" s="49">
        <v>0</v>
      </c>
      <c r="K172" s="49">
        <f t="shared" ref="K172:K173" si="800">+J172</f>
        <v>0</v>
      </c>
      <c r="L172" s="49">
        <f t="shared" ref="L172:L173" si="801">+K172</f>
        <v>0</v>
      </c>
      <c r="M172" s="49">
        <f t="shared" ref="M172:M173" si="802">+L172</f>
        <v>0</v>
      </c>
      <c r="N172" s="49">
        <f t="shared" ref="N172:N173" si="803">+M172</f>
        <v>0</v>
      </c>
    </row>
    <row r="173" spans="1:14" x14ac:dyDescent="0.2">
      <c r="A173" s="44" t="s">
        <v>138</v>
      </c>
      <c r="B173" s="47" t="str">
        <f t="shared" ref="B173:I173" si="804">+IFERROR(B171-B172,"nm")</f>
        <v>nm</v>
      </c>
      <c r="C173" s="47">
        <f t="shared" si="804"/>
        <v>4.9785805256454818E-2</v>
      </c>
      <c r="D173" s="47">
        <f t="shared" si="804"/>
        <v>6.4740266901952115E-2</v>
      </c>
      <c r="E173" s="47">
        <f t="shared" si="804"/>
        <v>0.1117671431530971</v>
      </c>
      <c r="F173" s="47">
        <f t="shared" si="804"/>
        <v>-0.95900586974750768</v>
      </c>
      <c r="G173" s="47">
        <f t="shared" si="804"/>
        <v>-2.576271186440679E-2</v>
      </c>
      <c r="H173" s="47">
        <f t="shared" si="804"/>
        <v>3.8539325842696592E-2</v>
      </c>
      <c r="I173" s="47">
        <f t="shared" si="804"/>
        <v>2.0384615384615418E-2</v>
      </c>
      <c r="J173" s="49">
        <v>0</v>
      </c>
      <c r="K173" s="49">
        <f t="shared" si="800"/>
        <v>0</v>
      </c>
      <c r="L173" s="49">
        <f t="shared" si="801"/>
        <v>0</v>
      </c>
      <c r="M173" s="49">
        <f t="shared" si="802"/>
        <v>0</v>
      </c>
      <c r="N173" s="49">
        <f t="shared" si="803"/>
        <v>0</v>
      </c>
    </row>
    <row r="174" spans="1:14" x14ac:dyDescent="0.2">
      <c r="A174" s="45" t="s">
        <v>115</v>
      </c>
      <c r="B174" s="3">
        <f>Historicals!B130</f>
        <v>1631</v>
      </c>
      <c r="C174" s="3">
        <f>Historicals!C130</f>
        <v>1496</v>
      </c>
      <c r="D174" s="3">
        <f>Historicals!D130</f>
        <v>1425</v>
      </c>
      <c r="E174" s="3">
        <f>Historicals!E130</f>
        <v>1396</v>
      </c>
      <c r="F174" s="3">
        <f>Historicals!F130</f>
        <v>24</v>
      </c>
      <c r="G174" s="3">
        <f>Historicals!G130</f>
        <v>25</v>
      </c>
      <c r="H174" s="3">
        <f>Historicals!H130</f>
        <v>29</v>
      </c>
      <c r="I174" s="3">
        <f>Historicals!I130</f>
        <v>26</v>
      </c>
      <c r="J174" s="3">
        <f>+I174*(1+J175)</f>
        <v>26</v>
      </c>
      <c r="K174" s="3">
        <f t="shared" ref="K174" si="805">+J174*(1+K175)</f>
        <v>26</v>
      </c>
      <c r="L174" s="3">
        <f t="shared" ref="L174" si="806">+K174*(1+L175)</f>
        <v>26</v>
      </c>
      <c r="M174" s="3">
        <f t="shared" ref="M174" si="807">+L174*(1+M175)</f>
        <v>26</v>
      </c>
      <c r="N174" s="3">
        <f t="shared" ref="N174" si="808">+M174*(1+N175)</f>
        <v>26</v>
      </c>
    </row>
    <row r="175" spans="1:14" x14ac:dyDescent="0.2">
      <c r="A175" s="44" t="s">
        <v>129</v>
      </c>
      <c r="B175" s="47" t="str">
        <f t="shared" ref="B175" si="809">+IFERROR(B174/A174-1,"nm")</f>
        <v>nm</v>
      </c>
      <c r="C175" s="47">
        <f t="shared" ref="C175" si="810">+IFERROR(C174/B174-1,"nm")</f>
        <v>-8.2771305947271667E-2</v>
      </c>
      <c r="D175" s="47">
        <f t="shared" ref="D175" si="811">+IFERROR(D174/C174-1,"nm")</f>
        <v>-4.7459893048128365E-2</v>
      </c>
      <c r="E175" s="47">
        <f t="shared" ref="E175" si="812">+IFERROR(E174/D174-1,"nm")</f>
        <v>-2.0350877192982453E-2</v>
      </c>
      <c r="F175" s="47">
        <f t="shared" ref="F175" si="813">+IFERROR(F174/E174-1,"nm")</f>
        <v>-0.98280802292263614</v>
      </c>
      <c r="G175" s="47">
        <f t="shared" ref="G175" si="814">+IFERROR(G174/F174-1,"nm")</f>
        <v>4.1666666666666741E-2</v>
      </c>
      <c r="H175" s="47">
        <f t="shared" ref="H175" si="815">+IFERROR(H174/G174-1,"nm")</f>
        <v>0.15999999999999992</v>
      </c>
      <c r="I175" s="47">
        <f t="shared" ref="I175" si="816">+IFERROR(I174/H174-1,"nm")</f>
        <v>-0.10344827586206895</v>
      </c>
      <c r="J175" s="47">
        <f>+J176+J177</f>
        <v>0</v>
      </c>
      <c r="K175" s="47">
        <f t="shared" ref="K175:N175" si="817">+K176+K177</f>
        <v>0</v>
      </c>
      <c r="L175" s="47">
        <f t="shared" si="817"/>
        <v>0</v>
      </c>
      <c r="M175" s="47">
        <f t="shared" si="817"/>
        <v>0</v>
      </c>
      <c r="N175" s="47">
        <f t="shared" si="817"/>
        <v>0</v>
      </c>
    </row>
    <row r="176" spans="1:14" x14ac:dyDescent="0.2">
      <c r="A176" s="44" t="s">
        <v>137</v>
      </c>
      <c r="B176" s="47">
        <f>Historicals!B202</f>
        <v>0</v>
      </c>
      <c r="C176" s="47">
        <f>Historicals!C202</f>
        <v>0</v>
      </c>
      <c r="D176" s="47">
        <f>Historicals!D202</f>
        <v>0</v>
      </c>
      <c r="E176" s="47">
        <f>Historicals!E202</f>
        <v>0</v>
      </c>
      <c r="F176" s="47">
        <f>Historicals!F202</f>
        <v>-0.16</v>
      </c>
      <c r="G176" s="47">
        <f>Historicals!G202</f>
        <v>0.08</v>
      </c>
      <c r="H176" s="47">
        <f>Historicals!H202</f>
        <v>0.14000000000000001</v>
      </c>
      <c r="I176" s="47">
        <f>Historicals!I202</f>
        <v>-0.16</v>
      </c>
      <c r="J176" s="49">
        <v>0</v>
      </c>
      <c r="K176" s="49">
        <f t="shared" ref="K176:K177" si="818">+J176</f>
        <v>0</v>
      </c>
      <c r="L176" s="49">
        <f t="shared" ref="L176:L177" si="819">+K176</f>
        <v>0</v>
      </c>
      <c r="M176" s="49">
        <f t="shared" ref="M176:M177" si="820">+L176</f>
        <v>0</v>
      </c>
      <c r="N176" s="49">
        <f t="shared" ref="N176:N177" si="821">+M176</f>
        <v>0</v>
      </c>
    </row>
    <row r="177" spans="1:14" x14ac:dyDescent="0.2">
      <c r="A177" s="44" t="s">
        <v>138</v>
      </c>
      <c r="B177" s="47" t="str">
        <f t="shared" ref="B177:I177" si="822">+IFERROR(B175-B176,"nm")</f>
        <v>nm</v>
      </c>
      <c r="C177" s="47">
        <f t="shared" si="822"/>
        <v>-8.2771305947271667E-2</v>
      </c>
      <c r="D177" s="47">
        <f t="shared" si="822"/>
        <v>-4.7459893048128365E-2</v>
      </c>
      <c r="E177" s="47">
        <f t="shared" si="822"/>
        <v>-2.0350877192982453E-2</v>
      </c>
      <c r="F177" s="47">
        <f t="shared" si="822"/>
        <v>-0.82280802292263611</v>
      </c>
      <c r="G177" s="47">
        <f t="shared" si="822"/>
        <v>-3.8333333333333261E-2</v>
      </c>
      <c r="H177" s="47">
        <f t="shared" si="822"/>
        <v>1.9999999999999907E-2</v>
      </c>
      <c r="I177" s="47">
        <f t="shared" si="822"/>
        <v>5.6551724137931053E-2</v>
      </c>
      <c r="J177" s="49">
        <v>0</v>
      </c>
      <c r="K177" s="49">
        <f t="shared" si="818"/>
        <v>0</v>
      </c>
      <c r="L177" s="49">
        <f t="shared" si="819"/>
        <v>0</v>
      </c>
      <c r="M177" s="49">
        <f t="shared" si="820"/>
        <v>0</v>
      </c>
      <c r="N177" s="49">
        <f t="shared" si="821"/>
        <v>0</v>
      </c>
    </row>
    <row r="178" spans="1:14" x14ac:dyDescent="0.2">
      <c r="A178" s="9" t="s">
        <v>130</v>
      </c>
      <c r="B178" s="48">
        <f>B181+B185</f>
        <v>535</v>
      </c>
      <c r="C178" s="48">
        <f t="shared" ref="C178:I178" si="823">C181+C185</f>
        <v>514</v>
      </c>
      <c r="D178" s="48">
        <f t="shared" si="823"/>
        <v>505</v>
      </c>
      <c r="E178" s="48">
        <f t="shared" si="823"/>
        <v>343</v>
      </c>
      <c r="F178" s="48">
        <f t="shared" si="823"/>
        <v>334</v>
      </c>
      <c r="G178" s="48">
        <f t="shared" si="823"/>
        <v>322</v>
      </c>
      <c r="H178" s="48">
        <f t="shared" si="823"/>
        <v>569</v>
      </c>
      <c r="I178" s="48">
        <f t="shared" si="823"/>
        <v>691</v>
      </c>
      <c r="J178" s="48">
        <f>+J164*J180</f>
        <v>83.6971067400425</v>
      </c>
      <c r="K178" s="48">
        <f t="shared" ref="K178:N178" si="824">+K164*K180</f>
        <v>83.6971067400425</v>
      </c>
      <c r="L178" s="48">
        <f t="shared" si="824"/>
        <v>83.6971067400425</v>
      </c>
      <c r="M178" s="48">
        <f t="shared" si="824"/>
        <v>83.6971067400425</v>
      </c>
      <c r="N178" s="48">
        <f t="shared" si="824"/>
        <v>83.6971067400425</v>
      </c>
    </row>
    <row r="179" spans="1:14" x14ac:dyDescent="0.2">
      <c r="A179" s="46" t="s">
        <v>129</v>
      </c>
      <c r="B179" s="47" t="str">
        <f t="shared" ref="B179" si="825">+IFERROR(B178/A178-1,"nm")</f>
        <v>nm</v>
      </c>
      <c r="C179" s="47">
        <f t="shared" ref="C179" si="826">+IFERROR(C178/B178-1,"nm")</f>
        <v>-3.9252336448598157E-2</v>
      </c>
      <c r="D179" s="47">
        <f t="shared" ref="D179" si="827">+IFERROR(D178/C178-1,"nm")</f>
        <v>-1.7509727626459193E-2</v>
      </c>
      <c r="E179" s="47">
        <f t="shared" ref="E179" si="828">+IFERROR(E178/D178-1,"nm")</f>
        <v>-0.32079207920792074</v>
      </c>
      <c r="F179" s="47">
        <f t="shared" ref="F179" si="829">+IFERROR(F178/E178-1,"nm")</f>
        <v>-2.6239067055393583E-2</v>
      </c>
      <c r="G179" s="47">
        <f t="shared" ref="G179" si="830">+IFERROR(G178/F178-1,"nm")</f>
        <v>-3.59281437125748E-2</v>
      </c>
      <c r="H179" s="47">
        <f t="shared" ref="H179" si="831">+IFERROR(H178/G178-1,"nm")</f>
        <v>0.76708074534161486</v>
      </c>
      <c r="I179" s="47">
        <f>+IFERROR(I178/H178-1,"nm")</f>
        <v>0.21441124780316345</v>
      </c>
      <c r="J179" s="47">
        <f t="shared" ref="J179" si="832">+IFERROR(J178/I178-1,"nm")</f>
        <v>-0.87887538821990951</v>
      </c>
      <c r="K179" s="47">
        <f t="shared" ref="K179" si="833">+IFERROR(K178/J178-1,"nm")</f>
        <v>0</v>
      </c>
      <c r="L179" s="47">
        <f t="shared" ref="L179" si="834">+IFERROR(L178/K178-1,"nm")</f>
        <v>0</v>
      </c>
      <c r="M179" s="47">
        <f t="shared" ref="M179" si="835">+IFERROR(M178/L178-1,"nm")</f>
        <v>0</v>
      </c>
      <c r="N179" s="47">
        <f t="shared" ref="N179" si="836">+IFERROR(N178/M178-1,"nm")</f>
        <v>0</v>
      </c>
    </row>
    <row r="180" spans="1:14" x14ac:dyDescent="0.2">
      <c r="A180" s="46" t="s">
        <v>131</v>
      </c>
      <c r="B180" s="47">
        <f t="shared" ref="B180:H180" si="837">+IFERROR(B178/B$21,"nm")</f>
        <v>3.8937409024745268E-2</v>
      </c>
      <c r="C180" s="47">
        <f t="shared" si="837"/>
        <v>3.4814413438092655E-2</v>
      </c>
      <c r="D180" s="47">
        <f t="shared" si="837"/>
        <v>3.3188748685594113E-2</v>
      </c>
      <c r="E180" s="47">
        <f t="shared" si="837"/>
        <v>2.3089868731066981E-2</v>
      </c>
      <c r="F180" s="47">
        <f t="shared" si="837"/>
        <v>2.100364733995724E-2</v>
      </c>
      <c r="G180" s="47">
        <f t="shared" si="837"/>
        <v>2.2231427782380558E-2</v>
      </c>
      <c r="H180" s="47">
        <f t="shared" si="837"/>
        <v>3.3121834798300248E-2</v>
      </c>
      <c r="I180" s="47">
        <f>+IFERROR(I178/I$21,"nm")</f>
        <v>3.7650520350896312E-2</v>
      </c>
      <c r="J180" s="49">
        <f>+I180</f>
        <v>3.7650520350896312E-2</v>
      </c>
      <c r="K180" s="49">
        <f t="shared" ref="K180" si="838">+J180</f>
        <v>3.7650520350896312E-2</v>
      </c>
      <c r="L180" s="49">
        <f t="shared" ref="L180" si="839">+K180</f>
        <v>3.7650520350896312E-2</v>
      </c>
      <c r="M180" s="49">
        <f t="shared" ref="M180" si="840">+L180</f>
        <v>3.7650520350896312E-2</v>
      </c>
      <c r="N180" s="49">
        <f t="shared" ref="N180" si="841">+M180</f>
        <v>3.7650520350896312E-2</v>
      </c>
    </row>
    <row r="181" spans="1:14" x14ac:dyDescent="0.2">
      <c r="A181" s="9" t="s">
        <v>132</v>
      </c>
      <c r="B181" s="9">
        <f>Historicals!B175</f>
        <v>18</v>
      </c>
      <c r="C181" s="9">
        <f>Historicals!C175</f>
        <v>27</v>
      </c>
      <c r="D181" s="9">
        <f>Historicals!D175</f>
        <v>28</v>
      </c>
      <c r="E181" s="9">
        <f>Historicals!E175</f>
        <v>33</v>
      </c>
      <c r="F181" s="9">
        <f>Historicals!F175</f>
        <v>31</v>
      </c>
      <c r="G181" s="9">
        <f>Historicals!G175</f>
        <v>25</v>
      </c>
      <c r="H181" s="9">
        <f>Historicals!H175</f>
        <v>26</v>
      </c>
      <c r="I181" s="9">
        <f>Historicals!I175</f>
        <v>22</v>
      </c>
      <c r="J181" s="48">
        <f>+J184*J191</f>
        <v>2.6647414591619896</v>
      </c>
      <c r="K181" s="48">
        <f t="shared" ref="K181:N181" si="842">+K184*K191</f>
        <v>2.6647414591619896</v>
      </c>
      <c r="L181" s="48">
        <f t="shared" si="842"/>
        <v>2.6647414591619896</v>
      </c>
      <c r="M181" s="48">
        <f t="shared" si="842"/>
        <v>2.6647414591619896</v>
      </c>
      <c r="N181" s="48">
        <f t="shared" si="842"/>
        <v>2.6647414591619896</v>
      </c>
    </row>
    <row r="182" spans="1:14" x14ac:dyDescent="0.2">
      <c r="A182" s="46" t="s">
        <v>129</v>
      </c>
      <c r="B182" s="47" t="str">
        <f t="shared" ref="B182" si="843">+IFERROR(B181/A181-1,"nm")</f>
        <v>nm</v>
      </c>
      <c r="C182" s="47">
        <f t="shared" ref="C182" si="844">+IFERROR(C181/B181-1,"nm")</f>
        <v>0.5</v>
      </c>
      <c r="D182" s="47">
        <f t="shared" ref="D182" si="845">+IFERROR(D181/C181-1,"nm")</f>
        <v>3.7037037037036979E-2</v>
      </c>
      <c r="E182" s="47">
        <f t="shared" ref="E182" si="846">+IFERROR(E181/D181-1,"nm")</f>
        <v>0.1785714285714286</v>
      </c>
      <c r="F182" s="47">
        <f t="shared" ref="F182" si="847">+IFERROR(F181/E181-1,"nm")</f>
        <v>-6.0606060606060552E-2</v>
      </c>
      <c r="G182" s="47">
        <f t="shared" ref="G182" si="848">+IFERROR(G181/F181-1,"nm")</f>
        <v>-0.19354838709677424</v>
      </c>
      <c r="H182" s="47">
        <f t="shared" ref="H182" si="849">+IFERROR(H181/G181-1,"nm")</f>
        <v>4.0000000000000036E-2</v>
      </c>
      <c r="I182" s="47">
        <f>+IFERROR(I181/H181-1,"nm")</f>
        <v>-0.15384615384615385</v>
      </c>
      <c r="J182" s="47">
        <f t="shared" ref="J182" si="850">+IFERROR(J181/I181-1,"nm")</f>
        <v>-0.87887538821990963</v>
      </c>
      <c r="K182" s="47">
        <f t="shared" ref="K182" si="851">+IFERROR(K181/J181-1,"nm")</f>
        <v>0</v>
      </c>
      <c r="L182" s="47">
        <f t="shared" ref="L182" si="852">+IFERROR(L181/K181-1,"nm")</f>
        <v>0</v>
      </c>
      <c r="M182" s="47">
        <f t="shared" ref="M182" si="853">+IFERROR(M181/L181-1,"nm")</f>
        <v>0</v>
      </c>
      <c r="N182" s="47">
        <f t="shared" ref="N182" si="854">+IFERROR(N181/M181-1,"nm")</f>
        <v>0</v>
      </c>
    </row>
    <row r="183" spans="1:14" x14ac:dyDescent="0.2">
      <c r="A183" s="46" t="s">
        <v>133</v>
      </c>
      <c r="B183" s="47">
        <f t="shared" ref="B183:H183" si="855">+IFERROR(B181/B$21,"nm")</f>
        <v>1.3100436681222707E-3</v>
      </c>
      <c r="C183" s="47">
        <f t="shared" si="855"/>
        <v>1.8287726903278244E-3</v>
      </c>
      <c r="D183" s="47">
        <f t="shared" si="855"/>
        <v>1.840168243953733E-3</v>
      </c>
      <c r="E183" s="47">
        <f t="shared" si="855"/>
        <v>2.2214742510939076E-3</v>
      </c>
      <c r="F183" s="47">
        <f t="shared" si="855"/>
        <v>1.949440321972079E-3</v>
      </c>
      <c r="G183" s="47">
        <f t="shared" si="855"/>
        <v>1.7260425296879314E-3</v>
      </c>
      <c r="H183" s="47">
        <f t="shared" si="855"/>
        <v>1.5134757552826125E-3</v>
      </c>
      <c r="I183" s="47">
        <f>+IFERROR(I181/I$21,"nm")</f>
        <v>1.1987141066855556E-3</v>
      </c>
      <c r="J183" s="47">
        <f t="shared" ref="J183:N183" si="856">+IFERROR(J181/J$21,"nm")</f>
        <v>1.451937808076058E-4</v>
      </c>
      <c r="K183" s="47">
        <f t="shared" si="856"/>
        <v>1.451937808076058E-4</v>
      </c>
      <c r="L183" s="47">
        <f t="shared" si="856"/>
        <v>1.451937808076058E-4</v>
      </c>
      <c r="M183" s="47">
        <f t="shared" si="856"/>
        <v>1.451937808076058E-4</v>
      </c>
      <c r="N183" s="47">
        <f t="shared" si="856"/>
        <v>1.451937808076058E-4</v>
      </c>
    </row>
    <row r="184" spans="1:14" x14ac:dyDescent="0.2">
      <c r="A184" s="46" t="s">
        <v>142</v>
      </c>
      <c r="B184" s="47">
        <f t="shared" ref="B184:H184" si="857">+IFERROR(B181/B191,"nm")</f>
        <v>0.14754098360655737</v>
      </c>
      <c r="C184" s="47">
        <f t="shared" si="857"/>
        <v>0.216</v>
      </c>
      <c r="D184" s="47">
        <f t="shared" si="857"/>
        <v>0.224</v>
      </c>
      <c r="E184" s="47">
        <f t="shared" si="857"/>
        <v>0.28695652173913044</v>
      </c>
      <c r="F184" s="47">
        <f t="shared" si="857"/>
        <v>0.31</v>
      </c>
      <c r="G184" s="47">
        <f t="shared" si="857"/>
        <v>0.3125</v>
      </c>
      <c r="H184" s="47">
        <f t="shared" si="857"/>
        <v>0.41269841269841268</v>
      </c>
      <c r="I184" s="47">
        <f>+IFERROR(I181/I191,"nm")</f>
        <v>0.44897959183673469</v>
      </c>
      <c r="J184" s="49">
        <f>+I184</f>
        <v>0.44897959183673469</v>
      </c>
      <c r="K184" s="49">
        <f t="shared" ref="K184" si="858">+J184</f>
        <v>0.44897959183673469</v>
      </c>
      <c r="L184" s="49">
        <f t="shared" ref="L184" si="859">+K184</f>
        <v>0.44897959183673469</v>
      </c>
      <c r="M184" s="49">
        <f t="shared" ref="M184" si="860">+L184</f>
        <v>0.44897959183673469</v>
      </c>
      <c r="N184" s="49">
        <f t="shared" ref="N184" si="861">+M184</f>
        <v>0.44897959183673469</v>
      </c>
    </row>
    <row r="185" spans="1:14" x14ac:dyDescent="0.2">
      <c r="A185" s="9" t="s">
        <v>134</v>
      </c>
      <c r="B185" s="9">
        <f>Historicals!B142</f>
        <v>517</v>
      </c>
      <c r="C185" s="9">
        <f>Historicals!C142</f>
        <v>487</v>
      </c>
      <c r="D185" s="9">
        <f>Historicals!D142</f>
        <v>477</v>
      </c>
      <c r="E185" s="9">
        <f>Historicals!E142</f>
        <v>310</v>
      </c>
      <c r="F185" s="9">
        <f>Historicals!F142</f>
        <v>303</v>
      </c>
      <c r="G185" s="9">
        <f>Historicals!G142</f>
        <v>297</v>
      </c>
      <c r="H185" s="9">
        <f>Historicals!H142</f>
        <v>543</v>
      </c>
      <c r="I185" s="9">
        <f>Historicals!I142</f>
        <v>669</v>
      </c>
      <c r="J185" s="9">
        <f>+J178-J181</f>
        <v>81.032365280880512</v>
      </c>
      <c r="K185" s="9">
        <f t="shared" ref="K185:N185" si="862">+K178-K181</f>
        <v>81.032365280880512</v>
      </c>
      <c r="L185" s="9">
        <f t="shared" si="862"/>
        <v>81.032365280880512</v>
      </c>
      <c r="M185" s="9">
        <f t="shared" si="862"/>
        <v>81.032365280880512</v>
      </c>
      <c r="N185" s="9">
        <f t="shared" si="862"/>
        <v>81.032365280880512</v>
      </c>
    </row>
    <row r="186" spans="1:14" x14ac:dyDescent="0.2">
      <c r="A186" s="46" t="s">
        <v>129</v>
      </c>
      <c r="B186" s="47" t="str">
        <f t="shared" ref="B186" si="863">+IFERROR(B185/A185-1,"nm")</f>
        <v>nm</v>
      </c>
      <c r="C186" s="47">
        <f t="shared" ref="C186" si="864">+IFERROR(C185/B185-1,"nm")</f>
        <v>-5.8027079303675011E-2</v>
      </c>
      <c r="D186" s="47">
        <f t="shared" ref="D186" si="865">+IFERROR(D185/C185-1,"nm")</f>
        <v>-2.0533880903490731E-2</v>
      </c>
      <c r="E186" s="47">
        <f t="shared" ref="E186" si="866">+IFERROR(E185/D185-1,"nm")</f>
        <v>-0.35010482180293501</v>
      </c>
      <c r="F186" s="47">
        <f t="shared" ref="F186" si="867">+IFERROR(F185/E185-1,"nm")</f>
        <v>-2.2580645161290325E-2</v>
      </c>
      <c r="G186" s="47">
        <f t="shared" ref="G186" si="868">+IFERROR(G185/F185-1,"nm")</f>
        <v>-1.980198019801982E-2</v>
      </c>
      <c r="H186" s="47">
        <f t="shared" ref="H186" si="869">+IFERROR(H185/G185-1,"nm")</f>
        <v>0.82828282828282829</v>
      </c>
      <c r="I186" s="47">
        <f>+IFERROR(I185/H185-1,"nm")</f>
        <v>0.2320441988950277</v>
      </c>
      <c r="J186" s="47">
        <f t="shared" ref="J186" si="870">+IFERROR(J185/I185-1,"nm")</f>
        <v>-0.87887538821990951</v>
      </c>
      <c r="K186" s="47">
        <f t="shared" ref="K186" si="871">+IFERROR(K185/J185-1,"nm")</f>
        <v>0</v>
      </c>
      <c r="L186" s="47">
        <f t="shared" ref="L186" si="872">+IFERROR(L185/K185-1,"nm")</f>
        <v>0</v>
      </c>
      <c r="M186" s="47">
        <f t="shared" ref="M186" si="873">+IFERROR(M185/L185-1,"nm")</f>
        <v>0</v>
      </c>
      <c r="N186" s="47">
        <f t="shared" ref="N186" si="874">+IFERROR(N185/M185-1,"nm")</f>
        <v>0</v>
      </c>
    </row>
    <row r="187" spans="1:14" x14ac:dyDescent="0.2">
      <c r="A187" s="46" t="s">
        <v>131</v>
      </c>
      <c r="B187" s="47">
        <f t="shared" ref="B187:H187" si="875">+IFERROR(B185/B$21,"nm")</f>
        <v>3.7627365356622998E-2</v>
      </c>
      <c r="C187" s="47">
        <f t="shared" si="875"/>
        <v>3.2985640747764833E-2</v>
      </c>
      <c r="D187" s="47">
        <f t="shared" si="875"/>
        <v>3.1348580441640378E-2</v>
      </c>
      <c r="E187" s="47">
        <f t="shared" si="875"/>
        <v>2.0868394479973074E-2</v>
      </c>
      <c r="F187" s="47">
        <f t="shared" si="875"/>
        <v>1.9054207017985159E-2</v>
      </c>
      <c r="G187" s="47">
        <f t="shared" si="875"/>
        <v>2.0505385252692625E-2</v>
      </c>
      <c r="H187" s="47">
        <f t="shared" si="875"/>
        <v>3.1608359043017641E-2</v>
      </c>
      <c r="I187" s="47">
        <f>+IFERROR(I185/I$21,"nm")</f>
        <v>3.6451806244210759E-2</v>
      </c>
      <c r="J187" s="47">
        <f t="shared" ref="J187:N187" si="876">+IFERROR(J185/J$21,"nm")</f>
        <v>4.4152108800131051E-3</v>
      </c>
      <c r="K187" s="47">
        <f t="shared" si="876"/>
        <v>4.4152108800131051E-3</v>
      </c>
      <c r="L187" s="47">
        <f t="shared" si="876"/>
        <v>4.4152108800131051E-3</v>
      </c>
      <c r="M187" s="47">
        <f t="shared" si="876"/>
        <v>4.4152108800131051E-3</v>
      </c>
      <c r="N187" s="47">
        <f t="shared" si="876"/>
        <v>4.4152108800131051E-3</v>
      </c>
    </row>
    <row r="188" spans="1:14" x14ac:dyDescent="0.2">
      <c r="A188" s="9" t="s">
        <v>135</v>
      </c>
      <c r="B188" s="9">
        <f>Historicals!B164</f>
        <v>69</v>
      </c>
      <c r="C188" s="9">
        <f>Historicals!C164</f>
        <v>39</v>
      </c>
      <c r="D188" s="9">
        <f>Historicals!D164</f>
        <v>30</v>
      </c>
      <c r="E188" s="9">
        <f>Historicals!E164</f>
        <v>22</v>
      </c>
      <c r="F188" s="9">
        <f>Historicals!F164</f>
        <v>18</v>
      </c>
      <c r="G188" s="9">
        <f>Historicals!G164</f>
        <v>12</v>
      </c>
      <c r="H188" s="9">
        <f>Historicals!H164</f>
        <v>7</v>
      </c>
      <c r="I188" s="9">
        <f>Historicals!I164</f>
        <v>9</v>
      </c>
      <c r="J188" s="48">
        <f>+J164*J190</f>
        <v>1.090121506020814</v>
      </c>
      <c r="K188" s="48">
        <f t="shared" ref="K188:N188" si="877">+K164*K190</f>
        <v>1.090121506020814</v>
      </c>
      <c r="L188" s="48">
        <f t="shared" si="877"/>
        <v>1.090121506020814</v>
      </c>
      <c r="M188" s="48">
        <f t="shared" si="877"/>
        <v>1.090121506020814</v>
      </c>
      <c r="N188" s="48">
        <f t="shared" si="877"/>
        <v>1.090121506020814</v>
      </c>
    </row>
    <row r="189" spans="1:14" x14ac:dyDescent="0.2">
      <c r="A189" s="46" t="s">
        <v>129</v>
      </c>
      <c r="B189" s="47" t="str">
        <f t="shared" ref="B189" si="878">+IFERROR(B188/A188-1,"nm")</f>
        <v>nm</v>
      </c>
      <c r="C189" s="47">
        <f t="shared" ref="C189" si="879">+IFERROR(C188/B188-1,"nm")</f>
        <v>-0.43478260869565222</v>
      </c>
      <c r="D189" s="47">
        <f t="shared" ref="D189" si="880">+IFERROR(D188/C188-1,"nm")</f>
        <v>-0.23076923076923073</v>
      </c>
      <c r="E189" s="47">
        <f t="shared" ref="E189" si="881">+IFERROR(E188/D188-1,"nm")</f>
        <v>-0.26666666666666672</v>
      </c>
      <c r="F189" s="47">
        <f t="shared" ref="F189" si="882">+IFERROR(F188/E188-1,"nm")</f>
        <v>-0.18181818181818177</v>
      </c>
      <c r="G189" s="47">
        <f t="shared" ref="G189" si="883">+IFERROR(G188/F188-1,"nm")</f>
        <v>-0.33333333333333337</v>
      </c>
      <c r="H189" s="47">
        <f t="shared" ref="H189" si="884">+IFERROR(H188/G188-1,"nm")</f>
        <v>-0.41666666666666663</v>
      </c>
      <c r="I189" s="47">
        <f>+IFERROR(I188/H188-1,"nm")</f>
        <v>0.28571428571428581</v>
      </c>
      <c r="J189" s="47">
        <f t="shared" ref="J189" si="885">+IFERROR(J188/I188-1,"nm")</f>
        <v>-0.87887538821990951</v>
      </c>
      <c r="K189" s="47">
        <f t="shared" ref="K189" si="886">+IFERROR(K188/J188-1,"nm")</f>
        <v>0</v>
      </c>
      <c r="L189" s="47">
        <f t="shared" ref="L189" si="887">+IFERROR(L188/K188-1,"nm")</f>
        <v>0</v>
      </c>
      <c r="M189" s="47">
        <f t="shared" ref="M189" si="888">+IFERROR(M188/L188-1,"nm")</f>
        <v>0</v>
      </c>
      <c r="N189" s="47">
        <f t="shared" ref="N189" si="889">+IFERROR(N188/M188-1,"nm")</f>
        <v>0</v>
      </c>
    </row>
    <row r="190" spans="1:14" x14ac:dyDescent="0.2">
      <c r="A190" s="46" t="s">
        <v>133</v>
      </c>
      <c r="B190" s="47">
        <f t="shared" ref="B190:H190" si="890">+IFERROR(B188/B$21,"nm")</f>
        <v>5.0218340611353713E-3</v>
      </c>
      <c r="C190" s="47">
        <f t="shared" si="890"/>
        <v>2.6415605526957462E-3</v>
      </c>
      <c r="D190" s="47">
        <f t="shared" si="890"/>
        <v>1.9716088328075709E-3</v>
      </c>
      <c r="E190" s="47">
        <f t="shared" si="890"/>
        <v>1.4809828340626053E-3</v>
      </c>
      <c r="F190" s="47">
        <f t="shared" si="890"/>
        <v>1.1319330901773362E-3</v>
      </c>
      <c r="G190" s="47">
        <f t="shared" si="890"/>
        <v>8.2850041425020708E-4</v>
      </c>
      <c r="H190" s="47">
        <f t="shared" si="890"/>
        <v>4.0747424180685721E-4</v>
      </c>
      <c r="I190" s="47">
        <f>+IFERROR(I188/I$21,"nm")</f>
        <v>4.9038304364409089E-4</v>
      </c>
      <c r="J190" s="49">
        <f>+I190</f>
        <v>4.9038304364409089E-4</v>
      </c>
      <c r="K190" s="49">
        <f t="shared" ref="K190" si="891">+J190</f>
        <v>4.9038304364409089E-4</v>
      </c>
      <c r="L190" s="49">
        <f t="shared" ref="L190" si="892">+K190</f>
        <v>4.9038304364409089E-4</v>
      </c>
      <c r="M190" s="49">
        <f t="shared" ref="M190" si="893">+L190</f>
        <v>4.9038304364409089E-4</v>
      </c>
      <c r="N190" s="49">
        <f t="shared" ref="N190" si="894">+M190</f>
        <v>4.9038304364409089E-4</v>
      </c>
    </row>
    <row r="191" spans="1:14" x14ac:dyDescent="0.2">
      <c r="A191" s="9" t="s">
        <v>143</v>
      </c>
      <c r="B191" s="9">
        <f>Historicals!B153</f>
        <v>122</v>
      </c>
      <c r="C191" s="9">
        <f>Historicals!C153</f>
        <v>125</v>
      </c>
      <c r="D191" s="9">
        <f>Historicals!D153</f>
        <v>125</v>
      </c>
      <c r="E191" s="9">
        <f>Historicals!E153</f>
        <v>115</v>
      </c>
      <c r="F191" s="9">
        <f>Historicals!F153</f>
        <v>100</v>
      </c>
      <c r="G191" s="9">
        <f>Historicals!G153</f>
        <v>80</v>
      </c>
      <c r="H191" s="9">
        <f>Historicals!H153</f>
        <v>63</v>
      </c>
      <c r="I191" s="9">
        <f>Historicals!I153</f>
        <v>49</v>
      </c>
      <c r="J191" s="48">
        <f>+J164*J193</f>
        <v>5.9351059772244312</v>
      </c>
      <c r="K191" s="48">
        <f t="shared" ref="K191:N191" si="895">+K164*K193</f>
        <v>5.9351059772244312</v>
      </c>
      <c r="L191" s="48">
        <f t="shared" si="895"/>
        <v>5.9351059772244312</v>
      </c>
      <c r="M191" s="48">
        <f t="shared" si="895"/>
        <v>5.9351059772244312</v>
      </c>
      <c r="N191" s="48">
        <f t="shared" si="895"/>
        <v>5.9351059772244312</v>
      </c>
    </row>
    <row r="192" spans="1:14" x14ac:dyDescent="0.2">
      <c r="A192" s="46" t="s">
        <v>129</v>
      </c>
      <c r="B192" s="47" t="str">
        <f t="shared" ref="B192" si="896">+IFERROR(B191/A191-1,"nm")</f>
        <v>nm</v>
      </c>
      <c r="C192" s="47">
        <f t="shared" ref="C192" si="897">+IFERROR(C191/B191-1,"nm")</f>
        <v>2.4590163934426146E-2</v>
      </c>
      <c r="D192" s="47">
        <f t="shared" ref="D192" si="898">+IFERROR(D191/C191-1,"nm")</f>
        <v>0</v>
      </c>
      <c r="E192" s="47">
        <f t="shared" ref="E192" si="899">+IFERROR(E191/D191-1,"nm")</f>
        <v>-7.999999999999996E-2</v>
      </c>
      <c r="F192" s="47">
        <f t="shared" ref="F192" si="900">+IFERROR(F191/E191-1,"nm")</f>
        <v>-0.13043478260869568</v>
      </c>
      <c r="G192" s="47">
        <f t="shared" ref="G192" si="901">+IFERROR(G191/F191-1,"nm")</f>
        <v>-0.19999999999999996</v>
      </c>
      <c r="H192" s="47">
        <f t="shared" ref="H192" si="902">+IFERROR(H191/G191-1,"nm")</f>
        <v>-0.21250000000000002</v>
      </c>
      <c r="I192" s="47">
        <f>+IFERROR(I191/H191-1,"nm")</f>
        <v>-0.22222222222222221</v>
      </c>
      <c r="J192" s="47">
        <f>+J193+J194</f>
        <v>2.6698632376178279E-3</v>
      </c>
      <c r="K192" s="47">
        <f t="shared" ref="K192:N192" si="903">+K193+K194</f>
        <v>2.6698632376178279E-3</v>
      </c>
      <c r="L192" s="47">
        <f t="shared" si="903"/>
        <v>2.6698632376178279E-3</v>
      </c>
      <c r="M192" s="47">
        <f t="shared" si="903"/>
        <v>2.6698632376178279E-3</v>
      </c>
      <c r="N192" s="47">
        <f t="shared" si="903"/>
        <v>2.6698632376178279E-3</v>
      </c>
    </row>
    <row r="193" spans="1:14" x14ac:dyDescent="0.2">
      <c r="A193" s="46" t="s">
        <v>133</v>
      </c>
      <c r="B193" s="47">
        <f t="shared" ref="B193:H193" si="904">+IFERROR(B191/B$21,"nm")</f>
        <v>8.8791848617176122E-3</v>
      </c>
      <c r="C193" s="47">
        <f t="shared" si="904"/>
        <v>8.4665402329991875E-3</v>
      </c>
      <c r="D193" s="47">
        <f t="shared" si="904"/>
        <v>8.2150368033648783E-3</v>
      </c>
      <c r="E193" s="47">
        <f t="shared" si="904"/>
        <v>7.7415011780545273E-3</v>
      </c>
      <c r="F193" s="47">
        <f t="shared" si="904"/>
        <v>6.2885171676518676E-3</v>
      </c>
      <c r="G193" s="47">
        <f t="shared" si="904"/>
        <v>5.5233360950013811E-3</v>
      </c>
      <c r="H193" s="47">
        <f t="shared" si="904"/>
        <v>3.6672681762617149E-3</v>
      </c>
      <c r="I193" s="47">
        <f>+IFERROR(I191/I$21,"nm")</f>
        <v>2.6698632376178279E-3</v>
      </c>
      <c r="J193" s="49">
        <f>+I193</f>
        <v>2.6698632376178279E-3</v>
      </c>
      <c r="K193" s="49">
        <f t="shared" ref="K193" si="905">+J193</f>
        <v>2.6698632376178279E-3</v>
      </c>
      <c r="L193" s="49">
        <f t="shared" ref="L193" si="906">+K193</f>
        <v>2.6698632376178279E-3</v>
      </c>
      <c r="M193" s="49">
        <f t="shared" ref="M193" si="907">+L193</f>
        <v>2.6698632376178279E-3</v>
      </c>
      <c r="N193" s="49">
        <f t="shared" ref="N193" si="908">+M193</f>
        <v>2.6698632376178279E-3</v>
      </c>
    </row>
    <row r="194" spans="1:14" x14ac:dyDescent="0.2">
      <c r="A194" s="43" t="str">
        <f>Historicals!A132</f>
        <v>Corporate</v>
      </c>
      <c r="B194" s="43"/>
      <c r="C194" s="43"/>
      <c r="D194" s="43"/>
      <c r="E194" s="43"/>
      <c r="F194" s="43"/>
      <c r="G194" s="43"/>
      <c r="H194" s="43"/>
      <c r="I194" s="43"/>
      <c r="J194" s="39"/>
      <c r="K194" s="39"/>
      <c r="L194" s="39"/>
      <c r="M194" s="39"/>
      <c r="N194" s="39"/>
    </row>
    <row r="195" spans="1:14" x14ac:dyDescent="0.2">
      <c r="A195" s="9" t="s">
        <v>136</v>
      </c>
      <c r="B195" s="48">
        <f>Historicals!B132</f>
        <v>-82</v>
      </c>
      <c r="C195" s="48">
        <f>Historicals!C132</f>
        <v>-86</v>
      </c>
      <c r="D195" s="48">
        <f>Historicals!D132</f>
        <v>75</v>
      </c>
      <c r="E195" s="48">
        <f>Historicals!E132</f>
        <v>26</v>
      </c>
      <c r="F195" s="48">
        <f>Historicals!F132</f>
        <v>-7</v>
      </c>
      <c r="G195" s="48">
        <f>Historicals!G132</f>
        <v>-11</v>
      </c>
      <c r="H195" s="48">
        <f>Historicals!H132</f>
        <v>40</v>
      </c>
      <c r="I195" s="48">
        <f>Historicals!I132</f>
        <v>-72</v>
      </c>
      <c r="J195" s="9">
        <f>+SUM(J197+J201+J205)</f>
        <v>-2.0000164789759398</v>
      </c>
      <c r="K195" s="9">
        <f t="shared" ref="K195:N195" si="909">+SUM(K197+K201+K205)</f>
        <v>-1.6494798288228525E-5</v>
      </c>
      <c r="L195" s="9">
        <f t="shared" si="909"/>
        <v>-1.6494798288228525E-5</v>
      </c>
      <c r="M195" s="9">
        <f t="shared" si="909"/>
        <v>-1.6494798288228525E-5</v>
      </c>
      <c r="N195" s="9">
        <f t="shared" si="909"/>
        <v>-1.6494798288228525E-5</v>
      </c>
    </row>
    <row r="196" spans="1:14" x14ac:dyDescent="0.2">
      <c r="A196" s="44" t="s">
        <v>129</v>
      </c>
      <c r="B196" s="47">
        <f>Historicals!B204</f>
        <v>0</v>
      </c>
      <c r="C196" s="47">
        <f>Historicals!C204</f>
        <v>0</v>
      </c>
      <c r="D196" s="47">
        <f>Historicals!D204</f>
        <v>0</v>
      </c>
      <c r="E196" s="47">
        <f>Historicals!E204</f>
        <v>0</v>
      </c>
      <c r="F196" s="47">
        <f>Historicals!F204</f>
        <v>0</v>
      </c>
      <c r="G196" s="47">
        <f>Historicals!G204</f>
        <v>0</v>
      </c>
      <c r="H196" s="47">
        <f>Historicals!H204</f>
        <v>0</v>
      </c>
      <c r="I196" s="47">
        <f>Historicals!I204</f>
        <v>0</v>
      </c>
      <c r="J196" s="47">
        <f t="shared" ref="J196" si="910">+IFERROR(J195/I195-1,"nm")</f>
        <v>-0.97222199334755643</v>
      </c>
      <c r="K196" s="47">
        <f t="shared" ref="K196" si="911">+IFERROR(K195/J195-1,"nm")</f>
        <v>-0.99999175266880969</v>
      </c>
      <c r="L196" s="47">
        <f t="shared" ref="L196" si="912">+IFERROR(L195/K195-1,"nm")</f>
        <v>0</v>
      </c>
      <c r="M196" s="47">
        <f t="shared" ref="M196" si="913">+IFERROR(M195/L195-1,"nm")</f>
        <v>0</v>
      </c>
      <c r="N196" s="47">
        <f t="shared" ref="N196" si="914">+IFERROR(N195/M195-1,"nm")</f>
        <v>0</v>
      </c>
    </row>
    <row r="197" spans="1:14" x14ac:dyDescent="0.2">
      <c r="A197" s="9" t="s">
        <v>130</v>
      </c>
      <c r="B197" s="48">
        <f>B200+B204</f>
        <v>-1026</v>
      </c>
      <c r="C197" s="48">
        <f t="shared" ref="C197:I197" si="915">C200+C204</f>
        <v>-1089</v>
      </c>
      <c r="D197" s="48">
        <f t="shared" si="915"/>
        <v>-633</v>
      </c>
      <c r="E197" s="48">
        <f t="shared" si="915"/>
        <v>-1346</v>
      </c>
      <c r="F197" s="48">
        <f t="shared" si="915"/>
        <v>-1694</v>
      </c>
      <c r="G197" s="48">
        <f t="shared" si="915"/>
        <v>-1855</v>
      </c>
      <c r="H197" s="48">
        <f t="shared" si="915"/>
        <v>-2120</v>
      </c>
      <c r="I197" s="48">
        <f t="shared" si="915"/>
        <v>-2085</v>
      </c>
      <c r="J197" s="48">
        <f>+J183*J199</f>
        <v>-1.6494798288228525E-5</v>
      </c>
      <c r="K197" s="48">
        <f t="shared" ref="K197:N197" si="916">+K183*K199</f>
        <v>-1.6494798288228525E-5</v>
      </c>
      <c r="L197" s="48">
        <f t="shared" si="916"/>
        <v>-1.6494798288228525E-5</v>
      </c>
      <c r="M197" s="48">
        <f t="shared" si="916"/>
        <v>-1.6494798288228525E-5</v>
      </c>
      <c r="N197" s="48">
        <f t="shared" si="916"/>
        <v>-1.6494798288228525E-5</v>
      </c>
    </row>
    <row r="198" spans="1:14" x14ac:dyDescent="0.2">
      <c r="A198" s="46" t="s">
        <v>129</v>
      </c>
      <c r="B198" s="47" t="str">
        <f t="shared" ref="B198" si="917">+IFERROR(B197/A197-1,"nm")</f>
        <v>nm</v>
      </c>
      <c r="C198" s="47">
        <f t="shared" ref="C198" si="918">+IFERROR(C197/B197-1,"nm")</f>
        <v>6.1403508771929793E-2</v>
      </c>
      <c r="D198" s="47">
        <f t="shared" ref="D198" si="919">+IFERROR(D197/C197-1,"nm")</f>
        <v>-0.41873278236914602</v>
      </c>
      <c r="E198" s="47">
        <f t="shared" ref="E198" si="920">+IFERROR(E197/D197-1,"nm")</f>
        <v>1.126382306477093</v>
      </c>
      <c r="F198" s="47">
        <f t="shared" ref="F198" si="921">+IFERROR(F197/E197-1,"nm")</f>
        <v>0.25854383358098065</v>
      </c>
      <c r="G198" s="47">
        <f t="shared" ref="G198" si="922">+IFERROR(G197/F197-1,"nm")</f>
        <v>9.5041322314049603E-2</v>
      </c>
      <c r="H198" s="47">
        <f t="shared" ref="H198" si="923">+IFERROR(H197/G197-1,"nm")</f>
        <v>0.14285714285714279</v>
      </c>
      <c r="I198" s="47">
        <f>+IFERROR(I197/H197-1,"nm")</f>
        <v>-1.650943396226412E-2</v>
      </c>
      <c r="J198" s="47">
        <f t="shared" ref="J198" si="924">+IFERROR(J197/I197-1,"nm")</f>
        <v>-0.99999999208882573</v>
      </c>
      <c r="K198" s="47">
        <f t="shared" ref="K198" si="925">+IFERROR(K197/J197-1,"nm")</f>
        <v>0</v>
      </c>
      <c r="L198" s="47">
        <f t="shared" ref="L198" si="926">+IFERROR(L197/K197-1,"nm")</f>
        <v>0</v>
      </c>
      <c r="M198" s="47">
        <f t="shared" ref="M198" si="927">+IFERROR(M197/L197-1,"nm")</f>
        <v>0</v>
      </c>
      <c r="N198" s="47">
        <f t="shared" ref="N198" si="928">+IFERROR(N197/M197-1,"nm")</f>
        <v>0</v>
      </c>
    </row>
    <row r="199" spans="1:14" x14ac:dyDescent="0.2">
      <c r="A199" s="46" t="s">
        <v>131</v>
      </c>
      <c r="B199" s="47">
        <f t="shared" ref="B199:H199" si="929">+IFERROR(B197/B$21,"nm")</f>
        <v>-7.4672489082969432E-2</v>
      </c>
      <c r="C199" s="47">
        <f t="shared" si="929"/>
        <v>-7.3760498509888917E-2</v>
      </c>
      <c r="D199" s="47">
        <f t="shared" si="929"/>
        <v>-4.1600946372239746E-2</v>
      </c>
      <c r="E199" s="47">
        <f t="shared" si="929"/>
        <v>-9.0609222484012111E-2</v>
      </c>
      <c r="F199" s="47">
        <f t="shared" si="929"/>
        <v>-0.10652748082002264</v>
      </c>
      <c r="G199" s="47">
        <f t="shared" si="929"/>
        <v>-0.12807235570284453</v>
      </c>
      <c r="H199" s="47">
        <f t="shared" si="929"/>
        <v>-0.12340648466150532</v>
      </c>
      <c r="I199" s="47">
        <f>+IFERROR(I197/I$21,"nm")</f>
        <v>-0.11360540511088106</v>
      </c>
      <c r="J199" s="49">
        <f>+I199</f>
        <v>-0.11360540511088106</v>
      </c>
      <c r="K199" s="49">
        <f t="shared" ref="K199" si="930">+J199</f>
        <v>-0.11360540511088106</v>
      </c>
      <c r="L199" s="49">
        <f t="shared" ref="L199" si="931">+K199</f>
        <v>-0.11360540511088106</v>
      </c>
      <c r="M199" s="49">
        <f t="shared" ref="M199" si="932">+L199</f>
        <v>-0.11360540511088106</v>
      </c>
      <c r="N199" s="49">
        <f t="shared" ref="N199" si="933">+M199</f>
        <v>-0.11360540511088106</v>
      </c>
    </row>
    <row r="200" spans="1:14" x14ac:dyDescent="0.2">
      <c r="A200" s="9" t="s">
        <v>132</v>
      </c>
      <c r="B200" s="9">
        <f>Historicals!B176</f>
        <v>75</v>
      </c>
      <c r="C200" s="9">
        <f>Historicals!C176</f>
        <v>84</v>
      </c>
      <c r="D200" s="9">
        <f>Historicals!D176</f>
        <v>91</v>
      </c>
      <c r="E200" s="9">
        <f>Historicals!E176</f>
        <v>110</v>
      </c>
      <c r="F200" s="9">
        <f>Historicals!F176</f>
        <v>116</v>
      </c>
      <c r="G200" s="9">
        <f>Historicals!G176</f>
        <v>112</v>
      </c>
      <c r="H200" s="9">
        <f>Historicals!H176</f>
        <v>141</v>
      </c>
      <c r="I200" s="9">
        <f>Historicals!I176</f>
        <v>134</v>
      </c>
      <c r="J200" s="48">
        <f>+J203*J210</f>
        <v>1.0600973480204424E-6</v>
      </c>
      <c r="K200" s="48">
        <f t="shared" ref="K200:N200" si="934">+K203*K210</f>
        <v>1.0600973480204424E-6</v>
      </c>
      <c r="L200" s="48">
        <f t="shared" si="934"/>
        <v>1.0600973480204424E-6</v>
      </c>
      <c r="M200" s="48">
        <f t="shared" si="934"/>
        <v>1.0600973480204424E-6</v>
      </c>
      <c r="N200" s="48">
        <f t="shared" si="934"/>
        <v>1.0600973480204424E-6</v>
      </c>
    </row>
    <row r="201" spans="1:14" x14ac:dyDescent="0.2">
      <c r="A201" s="46" t="s">
        <v>129</v>
      </c>
      <c r="B201" s="47" t="str">
        <f t="shared" ref="B201" si="935">+IFERROR(B200/A200-1,"nm")</f>
        <v>nm</v>
      </c>
      <c r="C201" s="47">
        <f t="shared" ref="C201" si="936">+IFERROR(C200/B200-1,"nm")</f>
        <v>0.12000000000000011</v>
      </c>
      <c r="D201" s="47">
        <f t="shared" ref="D201" si="937">+IFERROR(D200/C200-1,"nm")</f>
        <v>8.3333333333333259E-2</v>
      </c>
      <c r="E201" s="47">
        <f t="shared" ref="E201" si="938">+IFERROR(E200/D200-1,"nm")</f>
        <v>0.20879120879120872</v>
      </c>
      <c r="F201" s="47">
        <f t="shared" ref="F201" si="939">+IFERROR(F200/E200-1,"nm")</f>
        <v>5.4545454545454453E-2</v>
      </c>
      <c r="G201" s="47">
        <f t="shared" ref="G201" si="940">+IFERROR(G200/F200-1,"nm")</f>
        <v>-3.4482758620689613E-2</v>
      </c>
      <c r="H201" s="47">
        <f t="shared" ref="H201" si="941">+IFERROR(H200/G200-1,"nm")</f>
        <v>0.2589285714285714</v>
      </c>
      <c r="I201" s="47">
        <f>+IFERROR(I200/H200-1,"nm")</f>
        <v>-4.9645390070921946E-2</v>
      </c>
      <c r="J201" s="47">
        <f t="shared" ref="J201" si="942">+IFERROR(J200/I200-1,"nm")</f>
        <v>-0.99999999208882573</v>
      </c>
      <c r="K201" s="47">
        <f t="shared" ref="K201" si="943">+IFERROR(K200/J200-1,"nm")</f>
        <v>0</v>
      </c>
      <c r="L201" s="47">
        <f t="shared" ref="L201" si="944">+IFERROR(L200/K200-1,"nm")</f>
        <v>0</v>
      </c>
      <c r="M201" s="47">
        <f t="shared" ref="M201" si="945">+IFERROR(M200/L200-1,"nm")</f>
        <v>0</v>
      </c>
      <c r="N201" s="47">
        <f t="shared" ref="N201" si="946">+IFERROR(N200/M200-1,"nm")</f>
        <v>0</v>
      </c>
    </row>
    <row r="202" spans="1:14" x14ac:dyDescent="0.2">
      <c r="A202" s="46" t="s">
        <v>133</v>
      </c>
      <c r="B202" s="47">
        <f t="shared" ref="B202:H202" si="947">+IFERROR(B200/B$21,"nm")</f>
        <v>5.4585152838427945E-3</v>
      </c>
      <c r="C202" s="47">
        <f t="shared" si="947"/>
        <v>5.6895150365754536E-3</v>
      </c>
      <c r="D202" s="47">
        <f t="shared" si="947"/>
        <v>5.9805467928496321E-3</v>
      </c>
      <c r="E202" s="47">
        <f t="shared" si="947"/>
        <v>7.4049141703130261E-3</v>
      </c>
      <c r="F202" s="47">
        <f t="shared" si="947"/>
        <v>7.2946799144761668E-3</v>
      </c>
      <c r="G202" s="47">
        <f t="shared" si="947"/>
        <v>7.732670533001933E-3</v>
      </c>
      <c r="H202" s="47">
        <f t="shared" si="947"/>
        <v>8.2076954421095531E-3</v>
      </c>
      <c r="I202" s="47">
        <f>+IFERROR(I200/I$21,"nm")</f>
        <v>7.3012586498120199E-3</v>
      </c>
      <c r="J202" s="47">
        <f t="shared" ref="J202:N202" si="948">+IFERROR(J200/J$21,"nm")</f>
        <v>5.7761529342365958E-11</v>
      </c>
      <c r="K202" s="47">
        <f t="shared" si="948"/>
        <v>5.7761529342365958E-11</v>
      </c>
      <c r="L202" s="47">
        <f t="shared" si="948"/>
        <v>5.7761529342365958E-11</v>
      </c>
      <c r="M202" s="47">
        <f t="shared" si="948"/>
        <v>5.7761529342365958E-11</v>
      </c>
      <c r="N202" s="47">
        <f t="shared" si="948"/>
        <v>5.7761529342365958E-11</v>
      </c>
    </row>
    <row r="203" spans="1:14" x14ac:dyDescent="0.2">
      <c r="A203" s="46" t="s">
        <v>142</v>
      </c>
      <c r="B203" s="47">
        <f t="shared" ref="B203:H203" si="949">+IFERROR(B200/B210,"nm")</f>
        <v>0.10518934081346423</v>
      </c>
      <c r="C203" s="47">
        <f t="shared" si="949"/>
        <v>8.9647812166488788E-2</v>
      </c>
      <c r="D203" s="47">
        <f t="shared" si="949"/>
        <v>7.3505654281098551E-2</v>
      </c>
      <c r="E203" s="47">
        <f t="shared" si="949"/>
        <v>7.586206896551724E-2</v>
      </c>
      <c r="F203" s="47">
        <f t="shared" si="949"/>
        <v>6.9336521219366412E-2</v>
      </c>
      <c r="G203" s="47">
        <f t="shared" si="949"/>
        <v>5.845511482254697E-2</v>
      </c>
      <c r="H203" s="47">
        <f t="shared" si="949"/>
        <v>7.5401069518716571E-2</v>
      </c>
      <c r="I203" s="47">
        <f>+IFERROR(I200/I210,"nm")</f>
        <v>7.374793615850303E-2</v>
      </c>
      <c r="J203" s="49">
        <f>+I203</f>
        <v>7.374793615850303E-2</v>
      </c>
      <c r="K203" s="49">
        <f t="shared" ref="K203" si="950">+J203</f>
        <v>7.374793615850303E-2</v>
      </c>
      <c r="L203" s="49">
        <f t="shared" ref="L203" si="951">+K203</f>
        <v>7.374793615850303E-2</v>
      </c>
      <c r="M203" s="49">
        <f t="shared" ref="M203" si="952">+L203</f>
        <v>7.374793615850303E-2</v>
      </c>
      <c r="N203" s="49">
        <f t="shared" ref="N203" si="953">+M203</f>
        <v>7.374793615850303E-2</v>
      </c>
    </row>
    <row r="204" spans="1:14" x14ac:dyDescent="0.2">
      <c r="A204" s="9" t="s">
        <v>134</v>
      </c>
      <c r="B204" s="9">
        <f>Historicals!B143</f>
        <v>-1101</v>
      </c>
      <c r="C204" s="9">
        <f>Historicals!C143</f>
        <v>-1173</v>
      </c>
      <c r="D204" s="9">
        <f>Historicals!D143</f>
        <v>-724</v>
      </c>
      <c r="E204" s="9">
        <f>Historicals!E143</f>
        <v>-1456</v>
      </c>
      <c r="F204" s="9">
        <f>Historicals!F143</f>
        <v>-1810</v>
      </c>
      <c r="G204" s="9">
        <f>Historicals!G143</f>
        <v>-1967</v>
      </c>
      <c r="H204" s="9">
        <f>Historicals!H143</f>
        <v>-2261</v>
      </c>
      <c r="I204" s="9">
        <f>Historicals!I143</f>
        <v>-2219</v>
      </c>
      <c r="J204" s="9">
        <f>+J197-J200</f>
        <v>-1.7554895636248968E-5</v>
      </c>
      <c r="K204" s="9">
        <f t="shared" ref="K204:N204" si="954">+K197-K200</f>
        <v>-1.7554895636248968E-5</v>
      </c>
      <c r="L204" s="9">
        <f t="shared" si="954"/>
        <v>-1.7554895636248968E-5</v>
      </c>
      <c r="M204" s="9">
        <f t="shared" si="954"/>
        <v>-1.7554895636248968E-5</v>
      </c>
      <c r="N204" s="9">
        <f t="shared" si="954"/>
        <v>-1.7554895636248968E-5</v>
      </c>
    </row>
    <row r="205" spans="1:14" x14ac:dyDescent="0.2">
      <c r="A205" s="46" t="s">
        <v>129</v>
      </c>
      <c r="B205" s="47" t="str">
        <f t="shared" ref="B205" si="955">+IFERROR(B204/A204-1,"nm")</f>
        <v>nm</v>
      </c>
      <c r="C205" s="47">
        <f t="shared" ref="C205" si="956">+IFERROR(C204/B204-1,"nm")</f>
        <v>6.5395095367847489E-2</v>
      </c>
      <c r="D205" s="47">
        <f t="shared" ref="D205" si="957">+IFERROR(D204/C204-1,"nm")</f>
        <v>-0.38277919863597609</v>
      </c>
      <c r="E205" s="47">
        <f t="shared" ref="E205" si="958">+IFERROR(E204/D204-1,"nm")</f>
        <v>1.0110497237569063</v>
      </c>
      <c r="F205" s="47">
        <f t="shared" ref="F205" si="959">+IFERROR(F204/E204-1,"nm")</f>
        <v>0.24313186813186816</v>
      </c>
      <c r="G205" s="47">
        <f t="shared" ref="G205" si="960">+IFERROR(G204/F204-1,"nm")</f>
        <v>8.6740331491712785E-2</v>
      </c>
      <c r="H205" s="47">
        <f t="shared" ref="H205" si="961">+IFERROR(H204/G204-1,"nm")</f>
        <v>0.14946619217081847</v>
      </c>
      <c r="I205" s="47">
        <f>+IFERROR(I204/H204-1,"nm")</f>
        <v>-1.8575851393188847E-2</v>
      </c>
      <c r="J205" s="47">
        <f t="shared" ref="J205" si="962">+IFERROR(J204/I204-1,"nm")</f>
        <v>-0.99999999208882573</v>
      </c>
      <c r="K205" s="47">
        <f t="shared" ref="K205" si="963">+IFERROR(K204/J204-1,"nm")</f>
        <v>0</v>
      </c>
      <c r="L205" s="47">
        <f t="shared" ref="L205" si="964">+IFERROR(L204/K204-1,"nm")</f>
        <v>0</v>
      </c>
      <c r="M205" s="47">
        <f t="shared" ref="M205" si="965">+IFERROR(M204/L204-1,"nm")</f>
        <v>0</v>
      </c>
      <c r="N205" s="47">
        <f t="shared" ref="N205" si="966">+IFERROR(N204/M204-1,"nm")</f>
        <v>0</v>
      </c>
    </row>
    <row r="206" spans="1:14" x14ac:dyDescent="0.2">
      <c r="A206" s="46" t="s">
        <v>131</v>
      </c>
      <c r="B206" s="47">
        <f t="shared" ref="B206:H206" si="967">+IFERROR(B204/B$21,"nm")</f>
        <v>-8.0131004366812225E-2</v>
      </c>
      <c r="C206" s="47">
        <f t="shared" si="967"/>
        <v>-7.9450013546464374E-2</v>
      </c>
      <c r="D206" s="47">
        <f t="shared" si="967"/>
        <v>-4.7581493165089382E-2</v>
      </c>
      <c r="E206" s="47">
        <f t="shared" si="967"/>
        <v>-9.8014136654325137E-2</v>
      </c>
      <c r="F206" s="47">
        <f t="shared" si="967"/>
        <v>-0.1138221607344988</v>
      </c>
      <c r="G206" s="47">
        <f t="shared" si="967"/>
        <v>-0.13580502623584645</v>
      </c>
      <c r="H206" s="47">
        <f t="shared" si="967"/>
        <v>-0.13161418010361489</v>
      </c>
      <c r="I206" s="47">
        <f>+IFERROR(I204/I$21,"nm")</f>
        <v>-0.12090666376069308</v>
      </c>
      <c r="J206" s="47">
        <f t="shared" ref="J206:N206" si="968">+IFERROR(J204/J$21,"nm")</f>
        <v>-9.5651368366201532E-10</v>
      </c>
      <c r="K206" s="47">
        <f t="shared" si="968"/>
        <v>-9.5651368366201532E-10</v>
      </c>
      <c r="L206" s="47">
        <f t="shared" si="968"/>
        <v>-9.5651368366201532E-10</v>
      </c>
      <c r="M206" s="47">
        <f t="shared" si="968"/>
        <v>-9.5651368366201532E-10</v>
      </c>
      <c r="N206" s="47">
        <f t="shared" si="968"/>
        <v>-9.5651368366201532E-10</v>
      </c>
    </row>
    <row r="207" spans="1:14" x14ac:dyDescent="0.2">
      <c r="A207" s="9" t="s">
        <v>135</v>
      </c>
      <c r="B207" s="9">
        <f>Historicals!B165</f>
        <v>104</v>
      </c>
      <c r="C207" s="9">
        <f>Historicals!C165</f>
        <v>264</v>
      </c>
      <c r="D207" s="9">
        <f>Historicals!D165</f>
        <v>291</v>
      </c>
      <c r="E207" s="9">
        <f>Historicals!E165</f>
        <v>159</v>
      </c>
      <c r="F207" s="9">
        <f>Historicals!F165</f>
        <v>377</v>
      </c>
      <c r="G207" s="9">
        <f>Historicals!G165</f>
        <v>318</v>
      </c>
      <c r="H207" s="9">
        <f>Historicals!H165</f>
        <v>11</v>
      </c>
      <c r="I207" s="9">
        <f>Historicals!I165</f>
        <v>50</v>
      </c>
      <c r="J207" s="48">
        <f>+J183*J209</f>
        <v>3.9555871194792623E-7</v>
      </c>
      <c r="K207" s="48">
        <f t="shared" ref="K207:N207" si="969">+K183*K209</f>
        <v>3.9555871194792623E-7</v>
      </c>
      <c r="L207" s="48">
        <f t="shared" si="969"/>
        <v>3.9555871194792623E-7</v>
      </c>
      <c r="M207" s="48">
        <f t="shared" si="969"/>
        <v>3.9555871194792623E-7</v>
      </c>
      <c r="N207" s="48">
        <f t="shared" si="969"/>
        <v>3.9555871194792623E-7</v>
      </c>
    </row>
    <row r="208" spans="1:14" x14ac:dyDescent="0.2">
      <c r="A208" s="46" t="s">
        <v>129</v>
      </c>
      <c r="B208" s="47" t="str">
        <f t="shared" ref="B208" si="970">+IFERROR(B207/A207-1,"nm")</f>
        <v>nm</v>
      </c>
      <c r="C208" s="47">
        <f t="shared" ref="C208" si="971">+IFERROR(C207/B207-1,"nm")</f>
        <v>1.5384615384615383</v>
      </c>
      <c r="D208" s="47">
        <f t="shared" ref="D208" si="972">+IFERROR(D207/C207-1,"nm")</f>
        <v>0.10227272727272729</v>
      </c>
      <c r="E208" s="47">
        <f t="shared" ref="E208" si="973">+IFERROR(E207/D207-1,"nm")</f>
        <v>-0.45360824742268047</v>
      </c>
      <c r="F208" s="47">
        <f t="shared" ref="F208" si="974">+IFERROR(F207/E207-1,"nm")</f>
        <v>1.3710691823899372</v>
      </c>
      <c r="G208" s="47">
        <f t="shared" ref="G208" si="975">+IFERROR(G207/F207-1,"nm")</f>
        <v>-0.156498673740053</v>
      </c>
      <c r="H208" s="47">
        <f t="shared" ref="H208" si="976">+IFERROR(H207/G207-1,"nm")</f>
        <v>-0.96540880503144655</v>
      </c>
      <c r="I208" s="47">
        <f>+IFERROR(I207/H207-1,"nm")</f>
        <v>3.5454545454545459</v>
      </c>
      <c r="J208" s="47">
        <f t="shared" ref="J208" si="977">+IFERROR(J207/I207-1,"nm")</f>
        <v>-0.99999999208882573</v>
      </c>
      <c r="K208" s="47">
        <f t="shared" ref="K208" si="978">+IFERROR(K207/J207-1,"nm")</f>
        <v>0</v>
      </c>
      <c r="L208" s="47">
        <f t="shared" ref="L208" si="979">+IFERROR(L207/K207-1,"nm")</f>
        <v>0</v>
      </c>
      <c r="M208" s="47">
        <f t="shared" ref="M208" si="980">+IFERROR(M207/L207-1,"nm")</f>
        <v>0</v>
      </c>
      <c r="N208" s="47">
        <f t="shared" ref="N208" si="981">+IFERROR(N207/M207-1,"nm")</f>
        <v>0</v>
      </c>
    </row>
    <row r="209" spans="1:14" x14ac:dyDescent="0.2">
      <c r="A209" s="46" t="s">
        <v>133</v>
      </c>
      <c r="B209" s="47">
        <f t="shared" ref="B209:H209" si="982">+IFERROR(B207/B$21,"nm")</f>
        <v>7.5691411935953417E-3</v>
      </c>
      <c r="C209" s="47">
        <f t="shared" si="982"/>
        <v>1.7881332972094283E-2</v>
      </c>
      <c r="D209" s="47">
        <f t="shared" si="982"/>
        <v>1.9124605678233438E-2</v>
      </c>
      <c r="E209" s="47">
        <f t="shared" si="982"/>
        <v>1.0703466846179737E-2</v>
      </c>
      <c r="F209" s="47">
        <f t="shared" si="982"/>
        <v>2.370770972204754E-2</v>
      </c>
      <c r="G209" s="47">
        <f t="shared" si="982"/>
        <v>2.1955260977630488E-2</v>
      </c>
      <c r="H209" s="47">
        <f t="shared" si="982"/>
        <v>6.4031666569648994E-4</v>
      </c>
      <c r="I209" s="47">
        <f>+IFERROR(I207/I$21,"nm")</f>
        <v>2.7243502424671717E-3</v>
      </c>
      <c r="J209" s="49">
        <f>+I209</f>
        <v>2.7243502424671717E-3</v>
      </c>
      <c r="K209" s="49">
        <f t="shared" ref="K209" si="983">+J209</f>
        <v>2.7243502424671717E-3</v>
      </c>
      <c r="L209" s="49">
        <f t="shared" ref="L209" si="984">+K209</f>
        <v>2.7243502424671717E-3</v>
      </c>
      <c r="M209" s="49">
        <f t="shared" ref="M209" si="985">+L209</f>
        <v>2.7243502424671717E-3</v>
      </c>
      <c r="N209" s="49">
        <f t="shared" ref="N209" si="986">+M209</f>
        <v>2.7243502424671717E-3</v>
      </c>
    </row>
    <row r="210" spans="1:14" x14ac:dyDescent="0.2">
      <c r="A210" s="9" t="s">
        <v>143</v>
      </c>
      <c r="B210" s="9">
        <f>Historicals!B154</f>
        <v>713</v>
      </c>
      <c r="C210" s="9">
        <f>Historicals!C154</f>
        <v>937</v>
      </c>
      <c r="D210" s="9">
        <f>Historicals!D154</f>
        <v>1238</v>
      </c>
      <c r="E210" s="9">
        <f>Historicals!E154</f>
        <v>1450</v>
      </c>
      <c r="F210" s="9">
        <f>Historicals!F154</f>
        <v>1673</v>
      </c>
      <c r="G210" s="9">
        <f>Historicals!G154</f>
        <v>1916</v>
      </c>
      <c r="H210" s="9">
        <f>Historicals!H154</f>
        <v>1870</v>
      </c>
      <c r="I210" s="9">
        <f>Historicals!I154</f>
        <v>1817</v>
      </c>
      <c r="J210" s="48">
        <f>+J183*J212</f>
        <v>1.437460359218764E-5</v>
      </c>
      <c r="K210" s="48">
        <f t="shared" ref="K210:N210" si="987">+K183*K212</f>
        <v>1.437460359218764E-5</v>
      </c>
      <c r="L210" s="48">
        <f t="shared" si="987"/>
        <v>1.437460359218764E-5</v>
      </c>
      <c r="M210" s="48">
        <f t="shared" si="987"/>
        <v>1.437460359218764E-5</v>
      </c>
      <c r="N210" s="48">
        <f t="shared" si="987"/>
        <v>1.437460359218764E-5</v>
      </c>
    </row>
    <row r="211" spans="1:14" x14ac:dyDescent="0.2">
      <c r="A211" s="46" t="s">
        <v>129</v>
      </c>
      <c r="B211" s="47" t="str">
        <f t="shared" ref="B211" si="988">+IFERROR(B210/A210-1,"nm")</f>
        <v>nm</v>
      </c>
      <c r="C211" s="47">
        <f t="shared" ref="C211" si="989">+IFERROR(C210/B210-1,"nm")</f>
        <v>0.31416549789621318</v>
      </c>
      <c r="D211" s="47">
        <f t="shared" ref="D211" si="990">+IFERROR(D210/C210-1,"nm")</f>
        <v>0.32123799359658478</v>
      </c>
      <c r="E211" s="47">
        <f t="shared" ref="E211" si="991">+IFERROR(E210/D210-1,"nm")</f>
        <v>0.17124394184168024</v>
      </c>
      <c r="F211" s="47">
        <f t="shared" ref="F211" si="992">+IFERROR(F210/E210-1,"nm")</f>
        <v>0.15379310344827579</v>
      </c>
      <c r="G211" s="47">
        <f t="shared" ref="G211" si="993">+IFERROR(G210/F210-1,"nm")</f>
        <v>0.14524805738194857</v>
      </c>
      <c r="H211" s="47">
        <f t="shared" ref="H211" si="994">+IFERROR(H210/G210-1,"nm")</f>
        <v>-2.4008350730688965E-2</v>
      </c>
      <c r="I211" s="47">
        <f>+IFERROR(I210/H210-1,"nm")</f>
        <v>-2.8342245989304793E-2</v>
      </c>
      <c r="J211" s="47">
        <f>+J212+J213</f>
        <v>9.9002887811257018E-2</v>
      </c>
      <c r="K211" s="47">
        <f t="shared" ref="K211:N211" si="995">+K212+K213</f>
        <v>9.9002887811257018E-2</v>
      </c>
      <c r="L211" s="47">
        <f t="shared" si="995"/>
        <v>9.9002887811257018E-2</v>
      </c>
      <c r="M211" s="47">
        <f t="shared" si="995"/>
        <v>9.9002887811257018E-2</v>
      </c>
      <c r="N211" s="47">
        <f t="shared" si="995"/>
        <v>9.9002887811257018E-2</v>
      </c>
    </row>
    <row r="212" spans="1:14" x14ac:dyDescent="0.2">
      <c r="A212" s="46" t="s">
        <v>133</v>
      </c>
      <c r="B212" s="47">
        <f t="shared" ref="B212:H212" si="996">+IFERROR(B210/B$21,"nm")</f>
        <v>5.1892285298398837E-2</v>
      </c>
      <c r="C212" s="47">
        <f t="shared" si="996"/>
        <v>6.3465185586561904E-2</v>
      </c>
      <c r="D212" s="47">
        <f t="shared" si="996"/>
        <v>8.1361724500525756E-2</v>
      </c>
      <c r="E212" s="47">
        <f t="shared" si="996"/>
        <v>9.7610232245035344E-2</v>
      </c>
      <c r="F212" s="47">
        <f t="shared" si="996"/>
        <v>0.10520689221481574</v>
      </c>
      <c r="G212" s="47">
        <f t="shared" si="996"/>
        <v>0.13228389947528307</v>
      </c>
      <c r="H212" s="47">
        <f t="shared" si="996"/>
        <v>0.10885383316840329</v>
      </c>
      <c r="I212" s="47">
        <f>+IFERROR(I210/I$21,"nm")</f>
        <v>9.9002887811257018E-2</v>
      </c>
      <c r="J212" s="49">
        <f>+I212</f>
        <v>9.9002887811257018E-2</v>
      </c>
      <c r="K212" s="49">
        <f t="shared" ref="K212" si="997">+J212</f>
        <v>9.9002887811257018E-2</v>
      </c>
      <c r="L212" s="49">
        <f t="shared" ref="L212" si="998">+K212</f>
        <v>9.9002887811257018E-2</v>
      </c>
      <c r="M212" s="49">
        <f t="shared" ref="M212" si="999">+L212</f>
        <v>9.9002887811257018E-2</v>
      </c>
      <c r="N212" s="49">
        <f t="shared" ref="N212" si="1000">+M212</f>
        <v>9.9002887811257018E-2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Historicals</vt:lpstr>
      <vt:lpstr>Segmental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Microsoft Office User</cp:lastModifiedBy>
  <dcterms:created xsi:type="dcterms:W3CDTF">2020-05-20T17:26:08Z</dcterms:created>
  <dcterms:modified xsi:type="dcterms:W3CDTF">2023-09-04T11:01:28Z</dcterms:modified>
</cp:coreProperties>
</file>