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damil\Downloads\Quill Capital Partners\Investment Analyst\Task 6\"/>
    </mc:Choice>
  </mc:AlternateContent>
  <xr:revisionPtr revIDLastSave="0" documentId="13_ncr:1_{FDBCCCD5-D409-4F1E-A897-7EF2F0A9A532}" xr6:coauthVersionLast="47" xr6:coauthVersionMax="47" xr10:uidLastSave="{00000000-0000-0000-0000-000000000000}"/>
  <bookViews>
    <workbookView xWindow="-120" yWindow="-120" windowWidth="38640" windowHeight="21840" activeTab="1" xr2:uid="{00000000-000D-0000-FFFF-FFFF00000000}"/>
  </bookViews>
  <sheets>
    <sheet name="Sheet1" sheetId="2" r:id="rId1"/>
    <sheet name="Historical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4" i="1" l="1"/>
  <c r="D124" i="1"/>
  <c r="C124" i="1"/>
  <c r="B124" i="1"/>
  <c r="E120" i="1"/>
  <c r="D120" i="1"/>
  <c r="C120" i="1"/>
  <c r="B120" i="1"/>
  <c r="E116" i="1"/>
  <c r="D116" i="1"/>
  <c r="C116" i="1"/>
  <c r="B116" i="1"/>
  <c r="E112" i="1"/>
  <c r="D112" i="1"/>
  <c r="C112" i="1"/>
  <c r="C100" i="1"/>
  <c r="B112" i="1"/>
  <c r="J126" i="1"/>
  <c r="N126" i="1" s="1"/>
  <c r="K126" i="1"/>
  <c r="L126" i="1"/>
  <c r="M126" i="1"/>
  <c r="J127" i="1"/>
  <c r="N127" i="1" s="1"/>
  <c r="K127" i="1"/>
  <c r="L127" i="1"/>
  <c r="M127" i="1"/>
  <c r="K125" i="1"/>
  <c r="L125" i="1"/>
  <c r="M125" i="1"/>
  <c r="N125" i="1" s="1"/>
  <c r="J125" i="1"/>
  <c r="J122" i="1"/>
  <c r="K122" i="1"/>
  <c r="L122" i="1"/>
  <c r="M122" i="1"/>
  <c r="J123" i="1"/>
  <c r="K123" i="1"/>
  <c r="L123" i="1"/>
  <c r="M123" i="1"/>
  <c r="K121" i="1"/>
  <c r="L121" i="1"/>
  <c r="M121" i="1"/>
  <c r="J121" i="1"/>
  <c r="J118" i="1"/>
  <c r="N118" i="1" s="1"/>
  <c r="K118" i="1"/>
  <c r="L118" i="1"/>
  <c r="M118" i="1"/>
  <c r="J119" i="1"/>
  <c r="N119" i="1" s="1"/>
  <c r="K119" i="1"/>
  <c r="L119" i="1"/>
  <c r="M119" i="1"/>
  <c r="K117" i="1"/>
  <c r="L117" i="1"/>
  <c r="M117" i="1"/>
  <c r="J117" i="1"/>
  <c r="J114" i="1"/>
  <c r="N114" i="1" s="1"/>
  <c r="K114" i="1"/>
  <c r="L114" i="1"/>
  <c r="M114" i="1"/>
  <c r="J115" i="1"/>
  <c r="N115" i="1" s="1"/>
  <c r="K115" i="1"/>
  <c r="L115" i="1"/>
  <c r="M115" i="1"/>
  <c r="K113" i="1"/>
  <c r="L113" i="1"/>
  <c r="M113" i="1"/>
  <c r="J113" i="1"/>
  <c r="N123" i="1"/>
  <c r="N122" i="1" l="1"/>
  <c r="N117" i="1"/>
  <c r="N121" i="1"/>
  <c r="N113" i="1"/>
  <c r="I124" i="1" l="1"/>
  <c r="H124" i="1"/>
  <c r="G124" i="1"/>
  <c r="F124" i="1"/>
  <c r="I120" i="1"/>
  <c r="H120" i="1"/>
  <c r="G120" i="1"/>
  <c r="F120" i="1"/>
  <c r="I116" i="1"/>
  <c r="H116" i="1"/>
  <c r="G116" i="1"/>
  <c r="F116" i="1"/>
  <c r="H112" i="1"/>
  <c r="G112" i="1"/>
  <c r="F112" i="1"/>
  <c r="I112" i="1"/>
  <c r="I140" i="1"/>
  <c r="I143" i="1" s="1"/>
  <c r="H140" i="1"/>
  <c r="H143" i="1" s="1"/>
  <c r="G140" i="1"/>
  <c r="G143" i="1" s="1"/>
  <c r="F140" i="1"/>
  <c r="F143" i="1" s="1"/>
  <c r="E140" i="1"/>
  <c r="E143" i="1" s="1"/>
  <c r="D140" i="1"/>
  <c r="D143" i="1" s="1"/>
  <c r="C140" i="1"/>
  <c r="C143" i="1" s="1"/>
  <c r="B140" i="1"/>
  <c r="B143" i="1" s="1"/>
  <c r="H129" i="1" l="1"/>
  <c r="H132" i="1" s="1"/>
  <c r="H133" i="1" s="1"/>
  <c r="C129" i="1"/>
  <c r="C132" i="1" s="1"/>
  <c r="C133" i="1" s="1"/>
  <c r="I129" i="1"/>
  <c r="I132" i="1" s="1"/>
  <c r="I133" i="1" s="1"/>
  <c r="E129" i="1"/>
  <c r="E132" i="1" s="1"/>
  <c r="E133" i="1" s="1"/>
  <c r="F129" i="1"/>
  <c r="F132" i="1" s="1"/>
  <c r="F133" i="1" s="1"/>
  <c r="D129" i="1"/>
  <c r="D132" i="1" s="1"/>
  <c r="D133" i="1" s="1"/>
  <c r="B129" i="1"/>
  <c r="B132" i="1" s="1"/>
  <c r="B133" i="1" s="1"/>
  <c r="G129" i="1"/>
  <c r="G132" i="1" s="1"/>
  <c r="G133" i="1" s="1"/>
  <c r="H97" i="1" l="1"/>
  <c r="G97" i="1"/>
  <c r="F97" i="1"/>
  <c r="E97" i="1"/>
  <c r="D97" i="1"/>
  <c r="C97" i="1"/>
  <c r="B97" i="1"/>
  <c r="I97" i="1"/>
  <c r="H86" i="1"/>
  <c r="G86" i="1"/>
  <c r="F86" i="1"/>
  <c r="E86" i="1"/>
  <c r="D86" i="1"/>
  <c r="C86" i="1"/>
  <c r="B86" i="1"/>
  <c r="I86" i="1"/>
  <c r="H59" i="1"/>
  <c r="G59" i="1"/>
  <c r="F59" i="1"/>
  <c r="E59" i="1"/>
  <c r="D59" i="1"/>
  <c r="C59" i="1"/>
  <c r="B59" i="1"/>
  <c r="I59" i="1"/>
  <c r="H46" i="1"/>
  <c r="G46" i="1"/>
  <c r="F46" i="1"/>
  <c r="E46" i="1"/>
  <c r="D46" i="1"/>
  <c r="C46" i="1"/>
  <c r="B46" i="1"/>
  <c r="I46" i="1"/>
  <c r="H31" i="1"/>
  <c r="H37" i="1" s="1"/>
  <c r="G31" i="1"/>
  <c r="G37" i="1" s="1"/>
  <c r="F31" i="1"/>
  <c r="F37" i="1" s="1"/>
  <c r="E31" i="1"/>
  <c r="E37" i="1" s="1"/>
  <c r="D31" i="1"/>
  <c r="D37" i="1" s="1"/>
  <c r="C31" i="1"/>
  <c r="C37" i="1" s="1"/>
  <c r="B31" i="1"/>
  <c r="B37" i="1" s="1"/>
  <c r="I31" i="1"/>
  <c r="I37" i="1" s="1"/>
  <c r="H7" i="1"/>
  <c r="G7" i="1"/>
  <c r="F7" i="1"/>
  <c r="E7" i="1"/>
  <c r="D7" i="1"/>
  <c r="C7" i="1"/>
  <c r="B7" i="1"/>
  <c r="I7" i="1"/>
  <c r="H4" i="1"/>
  <c r="G4" i="1"/>
  <c r="F4" i="1"/>
  <c r="E4" i="1"/>
  <c r="D4" i="1"/>
  <c r="C4" i="1"/>
  <c r="B4" i="1"/>
  <c r="I4" i="1"/>
  <c r="C10" i="1" l="1"/>
  <c r="H10" i="1"/>
  <c r="H12" i="1" s="1"/>
  <c r="H20" i="1" s="1"/>
  <c r="B60" i="1"/>
  <c r="B61" i="1" s="1"/>
  <c r="D10" i="1"/>
  <c r="D144" i="1" s="1"/>
  <c r="E10" i="1"/>
  <c r="E12" i="1" s="1"/>
  <c r="F10" i="1"/>
  <c r="F12" i="1" s="1"/>
  <c r="E60" i="1"/>
  <c r="E61" i="1" s="1"/>
  <c r="G60" i="1"/>
  <c r="G61" i="1" s="1"/>
  <c r="H60" i="1"/>
  <c r="H61" i="1" s="1"/>
  <c r="C60" i="1"/>
  <c r="C61" i="1" s="1"/>
  <c r="D60" i="1"/>
  <c r="D61" i="1" s="1"/>
  <c r="F60" i="1"/>
  <c r="F61" i="1" s="1"/>
  <c r="I10" i="1"/>
  <c r="I12" i="1" s="1"/>
  <c r="I20" i="1" s="1"/>
  <c r="B10" i="1"/>
  <c r="B12" i="1" s="1"/>
  <c r="B65" i="1" s="1"/>
  <c r="B77" i="1" s="1"/>
  <c r="B99" i="1" s="1"/>
  <c r="B101" i="1" s="1"/>
  <c r="C12" i="1"/>
  <c r="C65" i="1" s="1"/>
  <c r="C77" i="1" s="1"/>
  <c r="C99" i="1" s="1"/>
  <c r="C144" i="1"/>
  <c r="G10" i="1"/>
  <c r="I60" i="1"/>
  <c r="I61" i="1" s="1"/>
  <c r="B102" i="1" l="1"/>
  <c r="C101" i="1"/>
  <c r="D100" i="1" s="1"/>
  <c r="I144" i="1"/>
  <c r="F20" i="1"/>
  <c r="F65" i="1"/>
  <c r="F77" i="1" s="1"/>
  <c r="F99" i="1" s="1"/>
  <c r="E20" i="1"/>
  <c r="E65" i="1"/>
  <c r="E77" i="1" s="1"/>
  <c r="E99" i="1" s="1"/>
  <c r="D12" i="1"/>
  <c r="D65" i="1" s="1"/>
  <c r="D77" i="1" s="1"/>
  <c r="D99" i="1" s="1"/>
  <c r="H144" i="1"/>
  <c r="D17" i="1"/>
  <c r="D18" i="1"/>
  <c r="D20" i="1" s="1"/>
  <c r="B18" i="1"/>
  <c r="B20" i="1" s="1"/>
  <c r="B17" i="1"/>
  <c r="C18" i="1"/>
  <c r="C20" i="1" s="1"/>
  <c r="C17" i="1"/>
  <c r="E144" i="1"/>
  <c r="F144" i="1"/>
  <c r="H65" i="1"/>
  <c r="H77" i="1" s="1"/>
  <c r="H99" i="1" s="1"/>
  <c r="B144" i="1"/>
  <c r="I65" i="1"/>
  <c r="I77" i="1" s="1"/>
  <c r="I99" i="1" s="1"/>
  <c r="G12" i="1"/>
  <c r="G144" i="1"/>
  <c r="C102" i="1" l="1"/>
  <c r="D101" i="1"/>
  <c r="E100" i="1" s="1"/>
  <c r="G20" i="1"/>
  <c r="G65" i="1"/>
  <c r="G77" i="1" s="1"/>
  <c r="G99" i="1" s="1"/>
  <c r="H1" i="1"/>
  <c r="G1" i="1" s="1"/>
  <c r="F1" i="1" s="1"/>
  <c r="E1" i="1" s="1"/>
  <c r="D1" i="1" s="1"/>
  <c r="C1" i="1" s="1"/>
  <c r="B1" i="1" s="1"/>
  <c r="D102" i="1" l="1"/>
  <c r="E101" i="1"/>
  <c r="F100" i="1" s="1"/>
  <c r="E102" i="1" l="1"/>
  <c r="F101" i="1"/>
  <c r="G100" i="1" s="1"/>
  <c r="G101" i="1" l="1"/>
  <c r="H100" i="1" s="1"/>
  <c r="F102" i="1"/>
  <c r="H101" i="1" l="1"/>
  <c r="G102" i="1"/>
  <c r="H102" i="1" l="1"/>
  <c r="I100" i="1"/>
  <c r="I101" i="1" s="1"/>
  <c r="I10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tc={01870097-379E-44B0-9F9C-BE1B4D021958}</author>
    <author>tc={9743109E-D812-406E-8978-8C60DED2AA17}</author>
    <author>tc={D6534565-FA6F-4493-B137-523A0425892A}</author>
    <author>tc={F717F071-CC1D-4D1B-BA7F-DE1E7E35E6EB}</author>
    <author>tc={40B7C904-A592-4E92-8B59-AA29D4D5E334}</author>
    <author>tc={F296C47D-2F4B-4B57-88F9-89260EDEAA2E}</author>
    <author>tc={7659EE82-CEAE-4DF6-B9A9-858ACDE70CF4}</author>
    <author>tc={41A27D73-EB17-4141-B748-D38442A0F562}</author>
    <author>tc={5F4DC240-C0E3-4509-9F9F-08BA56035A7B}</author>
    <author>tc={C23AF4DE-20F8-4D85-9486-02F5D3ABEA8A}</author>
    <author>tc={E0D63744-53DA-4B8E-BC6D-2C58066CF2C7}</author>
    <author>tc={FA26E1E6-DB6F-42D2-B7FA-FB73122DDA0B}</author>
    <author>tc={60B8B5B5-655D-4DF0-84F5-4A655D35BD2A}</author>
    <author>tc={24C0F27D-F23F-4857-A9DF-629FF4F45E7D}</author>
    <author>tc={658288DF-3395-4867-9FED-0CCAE5792F7C}</author>
    <author>tc={B23D46BC-B68A-4388-95CE-4B2E7D12567D}</author>
  </authors>
  <commentList>
    <comment ref="B112" authorId="0" shapeId="0" xr:uid="{01870097-379E-44B0-9F9C-BE1B4D021958}">
      <text>
        <t>[Threaded comment]
Your version of Excel allows you to read this threaded comment; however, any edits to it will get removed if the file is opened in a newer version of Excel. Learn more: https://go.microsoft.com/fwlink/?linkid=870924
Comment:
    Computed the averages of the years from 2019 to 2022 to calculate the breakdown for each individual component in each region because the financial statements didn’t explicitly state that.</t>
      </text>
    </comment>
    <comment ref="C112" authorId="1" shapeId="0" xr:uid="{9743109E-D812-406E-8978-8C60DED2AA17}">
      <text>
        <t>[Threaded comment]
Your version of Excel allows you to read this threaded comment; however, any edits to it will get removed if the file is opened in a newer version of Excel. Learn more: https://go.microsoft.com/fwlink/?linkid=870924
Comment:
    Computed the averages of the years from 2019 to 2022 to calculate the breakdown for each individual component in each region because the financial statements didn’t explicitly state that.</t>
      </text>
    </comment>
    <comment ref="D112" authorId="2" shapeId="0" xr:uid="{D6534565-FA6F-4493-B137-523A0425892A}">
      <text>
        <t>[Threaded comment]
Your version of Excel allows you to read this threaded comment; however, any edits to it will get removed if the file is opened in a newer version of Excel. Learn more: https://go.microsoft.com/fwlink/?linkid=870924
Comment:
    Computed the averages of the years from 2019 to 2022 to calculate the breakdown for each individual component in each region because the financial statements didn’t explicitly state that.</t>
      </text>
    </comment>
    <comment ref="E112" authorId="3" shapeId="0" xr:uid="{F717F071-CC1D-4D1B-BA7F-DE1E7E35E6EB}">
      <text>
        <t>[Threaded comment]
Your version of Excel allows you to read this threaded comment; however, any edits to it will get removed if the file is opened in a newer version of Excel. Learn more: https://go.microsoft.com/fwlink/?linkid=870924
Comment:
    Computed the averages of the years from 2019 to 2022 to calculate the breakdown for each individual component in each region because the financial statements didn’t explicitly state that.</t>
      </text>
    </comment>
    <comment ref="B116" authorId="4" shapeId="0" xr:uid="{40B7C904-A592-4E92-8B59-AA29D4D5E334}">
      <text>
        <t>[Threaded comment]
Your version of Excel allows you to read this threaded comment; however, any edits to it will get removed if the file is opened in a newer version of Excel. Learn more: https://go.microsoft.com/fwlink/?linkid=870924
Comment:
    Computed the averages of the years from 2019 to 2022 to calculate the breakdown for each individual component in each region because the financial statements didn’t explicitly state that.</t>
      </text>
    </comment>
    <comment ref="C116" authorId="5" shapeId="0" xr:uid="{F296C47D-2F4B-4B57-88F9-89260EDEAA2E}">
      <text>
        <t>[Threaded comment]
Your version of Excel allows you to read this threaded comment; however, any edits to it will get removed if the file is opened in a newer version of Excel. Learn more: https://go.microsoft.com/fwlink/?linkid=870924
Comment:
    Computed the averages of the years from 2019 to 2022 to calculate the breakdown for each individual component in each region because the financial statements didn’t explicitly state that.</t>
      </text>
    </comment>
    <comment ref="D116" authorId="6" shapeId="0" xr:uid="{7659EE82-CEAE-4DF6-B9A9-858ACDE70CF4}">
      <text>
        <t>[Threaded comment]
Your version of Excel allows you to read this threaded comment; however, any edits to it will get removed if the file is opened in a newer version of Excel. Learn more: https://go.microsoft.com/fwlink/?linkid=870924
Comment:
    Computed the averages of the years from 2019 to 2022 to calculate the breakdown for each individual component in each region because the financial statements didn’t explicitly state that.</t>
      </text>
    </comment>
    <comment ref="E116" authorId="7" shapeId="0" xr:uid="{41A27D73-EB17-4141-B748-D38442A0F562}">
      <text>
        <t>[Threaded comment]
Your version of Excel allows you to read this threaded comment; however, any edits to it will get removed if the file is opened in a newer version of Excel. Learn more: https://go.microsoft.com/fwlink/?linkid=870924
Comment:
    Computed the averages of the years from 2019 to 2022 to calculate the breakdown for each individual component in each region because the financial statements didn’t explicitly state that.</t>
      </text>
    </comment>
    <comment ref="B120" authorId="8" shapeId="0" xr:uid="{5F4DC240-C0E3-4509-9F9F-08BA56035A7B}">
      <text>
        <t>[Threaded comment]
Your version of Excel allows you to read this threaded comment; however, any edits to it will get removed if the file is opened in a newer version of Excel. Learn more: https://go.microsoft.com/fwlink/?linkid=870924
Comment:
    Computed the averages of the years from 2019 to 2022 to calculate the breakdown for each individual component in each region because the financial statements didn’t explicitly state that.</t>
      </text>
    </comment>
    <comment ref="C120" authorId="9" shapeId="0" xr:uid="{C23AF4DE-20F8-4D85-9486-02F5D3ABEA8A}">
      <text>
        <t>[Threaded comment]
Your version of Excel allows you to read this threaded comment; however, any edits to it will get removed if the file is opened in a newer version of Excel. Learn more: https://go.microsoft.com/fwlink/?linkid=870924
Comment:
    Computed the averages of the years from 2019 to 2022 to calculate the breakdown for each individual component in each region because the financial statements didn’t explicitly state that.</t>
      </text>
    </comment>
    <comment ref="D120" authorId="10" shapeId="0" xr:uid="{E0D63744-53DA-4B8E-BC6D-2C58066CF2C7}">
      <text>
        <t>[Threaded comment]
Your version of Excel allows you to read this threaded comment; however, any edits to it will get removed if the file is opened in a newer version of Excel. Learn more: https://go.microsoft.com/fwlink/?linkid=870924
Comment:
    Computed the averages of the years from 2019 to 2022 to calculate the breakdown for each individual component in each region because the financial statements didn’t explicitly state that.</t>
      </text>
    </comment>
    <comment ref="E120" authorId="11" shapeId="0" xr:uid="{FA26E1E6-DB6F-42D2-B7FA-FB73122DDA0B}">
      <text>
        <t>[Threaded comment]
Your version of Excel allows you to read this threaded comment; however, any edits to it will get removed if the file is opened in a newer version of Excel. Learn more: https://go.microsoft.com/fwlink/?linkid=870924
Comment:
    Computed the averages of the years from 2019 to 2022 to calculate the breakdown for each individual component in each region because the financial statements didn’t explicitly state that.</t>
      </text>
    </comment>
    <comment ref="B124" authorId="12" shapeId="0" xr:uid="{60B8B5B5-655D-4DF0-84F5-4A655D35BD2A}">
      <text>
        <t>[Threaded comment]
Your version of Excel allows you to read this threaded comment; however, any edits to it will get removed if the file is opened in a newer version of Excel. Learn more: https://go.microsoft.com/fwlink/?linkid=870924
Comment:
    Computed the averages of the years from 2019 to 2022 to calculate the breakdown for each individual component in each region because the financial statements didn’t explicitly state that.</t>
      </text>
    </comment>
    <comment ref="C124" authorId="13" shapeId="0" xr:uid="{24C0F27D-F23F-4857-A9DF-629FF4F45E7D}">
      <text>
        <t>[Threaded comment]
Your version of Excel allows you to read this threaded comment; however, any edits to it will get removed if the file is opened in a newer version of Excel. Learn more: https://go.microsoft.com/fwlink/?linkid=870924
Comment:
    Computed the averages of the years from 2019 to 2022 to calculate the breakdown for each individual component in each region because the financial statements didn’t explicitly state that.</t>
      </text>
    </comment>
    <comment ref="D124" authorId="14" shapeId="0" xr:uid="{658288DF-3395-4867-9FED-0CCAE5792F7C}">
      <text>
        <t>[Threaded comment]
Your version of Excel allows you to read this threaded comment; however, any edits to it will get removed if the file is opened in a newer version of Excel. Learn more: https://go.microsoft.com/fwlink/?linkid=870924
Comment:
    Computed the averages of the years from 2019 to 2022 to calculate the breakdown for each individual component in each region because the financial statements didn’t explicitly state that.</t>
      </text>
    </comment>
    <comment ref="E124" authorId="15" shapeId="0" xr:uid="{B23D46BC-B68A-4388-95CE-4B2E7D12567D}">
      <text>
        <t>[Threaded comment]
Your version of Excel allows you to read this threaded comment; however, any edits to it will get removed if the file is opened in a newer version of Excel. Learn more: https://go.microsoft.com/fwlink/?linkid=870924
Comment:
    Computed the averages of the years from 2019 to 2022 to calculate the breakdown for each individual component in each region because the financial statements didn’t explicitly state that.</t>
      </text>
    </comment>
  </commentList>
</comments>
</file>

<file path=xl/sharedStrings.xml><?xml version="1.0" encoding="utf-8"?>
<sst xmlns="http://schemas.openxmlformats.org/spreadsheetml/2006/main" count="156" uniqueCount="136">
  <si>
    <t>CONSOLIDATED BALANCE SHEETS</t>
  </si>
  <si>
    <t>CONSOLIDATED STATEMENTS OF CASH FLOWS</t>
  </si>
  <si>
    <t>Check (Reported diluted EPS-(Net income/diluted no. of shares)</t>
  </si>
  <si>
    <t xml:space="preserve"> Check (total assets - total labilities and equity)</t>
  </si>
  <si>
    <t>Gross profit</t>
  </si>
  <si>
    <t>Other (income) expense, net</t>
  </si>
  <si>
    <t>Basic</t>
  </si>
  <si>
    <t>Diluted</t>
  </si>
  <si>
    <t>Net earnings per share:</t>
  </si>
  <si>
    <t>Average shares outstanding:</t>
  </si>
  <si>
    <t>Total current assets</t>
  </si>
  <si>
    <t>Accounts payable</t>
  </si>
  <si>
    <t>Accrued liabilities</t>
  </si>
  <si>
    <t>Total current liabilities</t>
  </si>
  <si>
    <t>Additions to property, plant and equipment</t>
  </si>
  <si>
    <t>(Link Net income figures from income statement)</t>
  </si>
  <si>
    <t>Repurchase of common stock</t>
  </si>
  <si>
    <t>Cash paid during the year for:</t>
  </si>
  <si>
    <t>Income taxes</t>
  </si>
  <si>
    <t xml:space="preserve"> Check (cash at eop - cash in balance sheet)</t>
  </si>
  <si>
    <t>Notes</t>
  </si>
  <si>
    <t>Complete all relevant data in the Historical tab following the format of the examples</t>
  </si>
  <si>
    <t>These do not reflect the company's pure/organic growth from operations, therefore companies generally report the notional adjustments made to their accounts and the Adjusted/pure earnings figures.</t>
  </si>
  <si>
    <t>The first step in financial modelling is the recording and reconciliation of the company reported historical data in the company reported format</t>
  </si>
  <si>
    <t>The recording of raw data and ensuring that all reported data balances and reconciles with each other is important since this would give us the historical trends based on which we will be forecasting the future earnings</t>
  </si>
  <si>
    <t>This recording process also helps us gauge the revenue and cost drivers of the company based on which we will be able to create assumptions to forecast the company earnings</t>
  </si>
  <si>
    <t>As we cannot forecast such notional adjustments which are the discretion of the management, therefore, we separate out and forecast organic growth based on its historical trend.</t>
  </si>
  <si>
    <t>If there are new line items mentioned in the older reports, feel free to insert new rows for them, however ensure that these rows are taken in to account for the formulas</t>
  </si>
  <si>
    <t>Ensure all checks are balanced and any differences are reconciled</t>
  </si>
  <si>
    <t>Instructions</t>
  </si>
  <si>
    <t>The requred annual reports and earnings releases can be found in:</t>
  </si>
  <si>
    <t>Demand creation expense</t>
  </si>
  <si>
    <t>Operating overhead expense</t>
  </si>
  <si>
    <t>Total selling and administrative expense</t>
  </si>
  <si>
    <t>Interest expense (income), net</t>
  </si>
  <si>
    <t>Income before income taxes</t>
  </si>
  <si>
    <t>Income tax expense</t>
  </si>
  <si>
    <t>Revenues</t>
  </si>
  <si>
    <t>Cost of sales</t>
  </si>
  <si>
    <t>NET INCOME</t>
  </si>
  <si>
    <t>ASSETS</t>
  </si>
  <si>
    <t>Current assets:</t>
  </si>
  <si>
    <t>Cash and equivalents</t>
  </si>
  <si>
    <t>Short-term investments</t>
  </si>
  <si>
    <t>Accounts receivable, net</t>
  </si>
  <si>
    <t>Inventories</t>
  </si>
  <si>
    <t>Prepaid expenses and other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</si>
  <si>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</si>
  <si>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</si>
  <si>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</si>
  <si>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</si>
  <si>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</si>
  <si>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</si>
  <si>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</si>
  <si>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</si>
  <si>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</si>
  <si>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</si>
  <si>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Current portion of operating lease liabilities</t>
  </si>
  <si>
    <t>Income taxes payable</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</si>
  <si>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</si>
  <si>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</si>
  <si>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</si>
  <si>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</si>
  <si>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</si>
  <si>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</si>
  <si>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</si>
  <si>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</si>
  <si>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</si>
  <si>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</si>
  <si>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</si>
  <si>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</si>
  <si>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</si>
  <si>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</si>
  <si>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</si>
  <si>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</si>
  <si>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</si>
  <si>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</si>
  <si>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</si>
  <si>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</si>
  <si>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</si>
  <si>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</si>
  <si>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</si>
  <si>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</si>
  <si>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</si>
  <si>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Cash provided (used) by operations</t>
  </si>
  <si>
    <t>Cash provided (used) by investing activities:</t>
  </si>
  <si>
    <t>Purchases of short-term investments</t>
  </si>
  <si>
    <t>Maturities of short-term investments</t>
  </si>
  <si>
    <t>Sales of short-term investments</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</si>
  <si>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</si>
  <si>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</si>
  <si>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</si>
  <si>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</si>
  <si>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</si>
  <si>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</si>
  <si>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</si>
  <si>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</si>
  <si>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</si>
  <si>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</si>
  <si>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</si>
  <si>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</si>
  <si>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</si>
  <si>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</si>
  <si>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Supplemental disclosure of cash flow information:</t>
  </si>
  <si>
    <t>Interest, net of capitalized interest</t>
  </si>
  <si>
    <t>Non-cash additions to property, plant and equipment</t>
  </si>
  <si>
    <t>Dividends declared and not paid</t>
  </si>
  <si>
    <t>Increase (decrease) in accounts payable, accrued liabilities, operating lease liabilities and other current and non-current liabilities</t>
  </si>
  <si>
    <t>(Increase) decrease in prepaid expenses, operating lease right-of-use assets and other current and non-current assets</t>
  </si>
  <si>
    <t>Segmental Breakdowns</t>
  </si>
  <si>
    <t>North America</t>
  </si>
  <si>
    <t>Europe, Middle East &amp; Africa</t>
  </si>
  <si>
    <t>Greater China</t>
  </si>
  <si>
    <t>TOTAL NIKE BRAND</t>
  </si>
  <si>
    <t>Converse</t>
  </si>
  <si>
    <t>TOTAL NIKE, INC. REVENUES</t>
  </si>
  <si>
    <t>Asia Pacific &amp; Latin America</t>
  </si>
  <si>
    <t>Global Brand Divisions</t>
  </si>
  <si>
    <t>Corporate</t>
  </si>
  <si>
    <t>Revenue:</t>
  </si>
  <si>
    <t>EBIT:</t>
  </si>
  <si>
    <t xml:space="preserve"> Check</t>
  </si>
  <si>
    <t>TOTAL NIKE, INC. EBIT</t>
  </si>
  <si>
    <t>Footwear</t>
  </si>
  <si>
    <t>Apparel</t>
  </si>
  <si>
    <t>Equipment</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</si>
  <si>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</si>
  <si>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https://investors.nike.com/Home/default.aspx</t>
  </si>
  <si>
    <t xml:space="preserve">You are required to record all segmental breakdowns  following the example </t>
  </si>
  <si>
    <t>Submssion time is 3 days from the day the task was given to you</t>
  </si>
  <si>
    <t>Investments in reverse purchase agreements</t>
  </si>
  <si>
    <t>Disposals of property, plant and equipment</t>
  </si>
  <si>
    <t>Payments on capital lease and other financing obligations</t>
  </si>
  <si>
    <t xml:space="preserve">Excess tax benefits from share-based payment arrangements </t>
  </si>
  <si>
    <t xml:space="preserve">Deferred income taxes </t>
  </si>
  <si>
    <t>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</si>
</sst>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u/>
      <sz val="11"/>
      <color theme="10"/>
      <name val="Calibri"/>
      <family val="2"/>
      <scheme val="minor"/>
    </font>
    <font>
      <sz val="9"/>
      <color indexed="81"/>
      <name val="Tahoma"/>
      <family val="2"/>
    </font>
  </fonts>
  <fills count="5">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
      <patternFill patternType="solid">
        <fgColor theme="7" tint="0.79998168889431442"/>
        <bgColor indexed="64"/>
      </patternFill>
    </fill>
  </fills>
  <borders count="5">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9" fillId="0" borderId="0" applyNumberFormat="0" applyFill="0" applyBorder="0" applyAlignment="0" applyProtection="0"/>
    <xf numFmtId="9" fontId="1" fillId="0" borderId="0" applyFont="0" applyFill="0" applyBorder="0" applyAlignment="0" applyProtection="0"/>
  </cellStyleXfs>
  <cellXfs count="33">
    <xf numFmtId="0" fontId="0" fillId="0" borderId="0" xfId="0"/>
    <xf numFmtId="0" fontId="2" fillId="0" borderId="0" xfId="0" applyFont="1"/>
    <xf numFmtId="0" fontId="0" fillId="0" borderId="0" xfId="0" applyAlignment="1">
      <alignment horizontal="left" indent="1"/>
    </xf>
    <xf numFmtId="165" fontId="0" fillId="0" borderId="0" xfId="1" applyNumberFormat="1" applyFont="1"/>
    <xf numFmtId="0" fontId="2" fillId="0" borderId="1" xfId="0" applyFont="1" applyBorder="1"/>
    <xf numFmtId="165" fontId="2" fillId="0" borderId="1" xfId="1" applyNumberFormat="1" applyFont="1" applyBorder="1"/>
    <xf numFmtId="0" fontId="2" fillId="0" borderId="2" xfId="0" applyFont="1" applyBorder="1"/>
    <xf numFmtId="165" fontId="2" fillId="0" borderId="2" xfId="1" applyNumberFormat="1" applyFont="1" applyBorder="1"/>
    <xf numFmtId="3" fontId="0" fillId="0" borderId="0" xfId="0" applyNumberFormat="1"/>
    <xf numFmtId="165" fontId="2" fillId="0" borderId="0" xfId="1" applyNumberFormat="1" applyFont="1"/>
    <xf numFmtId="0" fontId="2" fillId="0" borderId="0" xfId="0" applyFont="1" applyAlignment="1">
      <alignment horizontal="left" indent="1"/>
    </xf>
    <xf numFmtId="0" fontId="0" fillId="0" borderId="0" xfId="0" applyAlignment="1">
      <alignment horizontal="left" indent="2"/>
    </xf>
    <xf numFmtId="0" fontId="5" fillId="0" borderId="0" xfId="0" applyFont="1"/>
    <xf numFmtId="165" fontId="5" fillId="0" borderId="0" xfId="0" applyNumberFormat="1" applyFont="1"/>
    <xf numFmtId="0" fontId="2" fillId="3"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right"/>
    </xf>
    <xf numFmtId="0" fontId="0" fillId="0" borderId="0" xfId="0" applyAlignment="1">
      <alignment horizontal="left" indent="3"/>
    </xf>
    <xf numFmtId="0" fontId="8" fillId="2" borderId="0" xfId="0" applyFont="1" applyFill="1" applyAlignment="1">
      <alignment wrapText="1"/>
    </xf>
    <xf numFmtId="0" fontId="0" fillId="0" borderId="0" xfId="0" applyAlignment="1">
      <alignment wrapText="1"/>
    </xf>
    <xf numFmtId="0" fontId="0" fillId="0" borderId="0" xfId="0" applyAlignment="1">
      <alignment horizontal="left" wrapText="1" indent="1"/>
    </xf>
    <xf numFmtId="165" fontId="0" fillId="0" borderId="1" xfId="1" applyNumberFormat="1" applyFont="1" applyBorder="1"/>
    <xf numFmtId="0" fontId="0" fillId="0" borderId="0" xfId="0" applyAlignment="1">
      <alignment horizontal="left" wrapText="1"/>
    </xf>
    <xf numFmtId="0" fontId="9" fillId="0" borderId="0" xfId="2" applyAlignment="1">
      <alignment wrapText="1"/>
    </xf>
    <xf numFmtId="0" fontId="0" fillId="0" borderId="1" xfId="0" applyBorder="1" applyAlignment="1">
      <alignment horizontal="left" indent="1"/>
    </xf>
    <xf numFmtId="0" fontId="0" fillId="0" borderId="3" xfId="0" applyBorder="1"/>
    <xf numFmtId="165" fontId="0" fillId="0" borderId="3" xfId="1" applyNumberFormat="1" applyFont="1" applyBorder="1"/>
    <xf numFmtId="0" fontId="2" fillId="0" borderId="4" xfId="0" applyFont="1" applyBorder="1" applyAlignment="1">
      <alignment horizontal="left"/>
    </xf>
    <xf numFmtId="165" fontId="2" fillId="0" borderId="4" xfId="1" applyNumberFormat="1" applyFont="1" applyBorder="1"/>
    <xf numFmtId="0" fontId="2" fillId="0" borderId="4" xfId="0" applyFont="1" applyBorder="1"/>
    <xf numFmtId="0" fontId="2" fillId="0" borderId="0" xfId="0" applyFont="1" applyAlignment="1">
      <alignment horizontal="left"/>
    </xf>
    <xf numFmtId="166" fontId="0" fillId="0" borderId="0" xfId="0" applyNumberFormat="1"/>
    <xf numFmtId="10" fontId="0" fillId="4" borderId="0" xfId="3" applyNumberFormat="1" applyFont="1" applyFill="1"/>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Damilola Adekanmbi" id="{71725365-4689-4035-AF39-35C70F78AC00}" userId="7c6e966e064ffc54"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12" dT="2024-12-18T10:26:08.23" personId="{71725365-4689-4035-AF39-35C70F78AC00}" id="{01870097-379E-44B0-9F9C-BE1B4D021958}">
    <text>Computed the averages of the years from 2019 to 2022 to calculate the breakdown for each individual component in each region because the financial statements didn’t explicitly state that.</text>
  </threadedComment>
  <threadedComment ref="C112" dT="2024-12-18T10:26:08.23" personId="{71725365-4689-4035-AF39-35C70F78AC00}" id="{9743109E-D812-406E-8978-8C60DED2AA17}">
    <text>Computed the averages of the years from 2019 to 2022 to calculate the breakdown for each individual component in each region because the financial statements didn’t explicitly state that.</text>
  </threadedComment>
  <threadedComment ref="D112" dT="2024-12-18T10:26:08.23" personId="{71725365-4689-4035-AF39-35C70F78AC00}" id="{D6534565-FA6F-4493-B137-523A0425892A}">
    <text>Computed the averages of the years from 2019 to 2022 to calculate the breakdown for each individual component in each region because the financial statements didn’t explicitly state that.</text>
  </threadedComment>
  <threadedComment ref="E112" dT="2024-12-18T10:26:08.23" personId="{71725365-4689-4035-AF39-35C70F78AC00}" id="{F717F071-CC1D-4D1B-BA7F-DE1E7E35E6EB}">
    <text>Computed the averages of the years from 2019 to 2022 to calculate the breakdown for each individual component in each region because the financial statements didn’t explicitly state that.</text>
  </threadedComment>
  <threadedComment ref="B116" dT="2024-12-18T10:26:08.23" personId="{71725365-4689-4035-AF39-35C70F78AC00}" id="{40B7C904-A592-4E92-8B59-AA29D4D5E334}">
    <text>Computed the averages of the years from 2019 to 2022 to calculate the breakdown for each individual component in each region because the financial statements didn’t explicitly state that.</text>
  </threadedComment>
  <threadedComment ref="C116" dT="2024-12-18T10:26:08.23" personId="{71725365-4689-4035-AF39-35C70F78AC00}" id="{F296C47D-2F4B-4B57-88F9-89260EDEAA2E}">
    <text>Computed the averages of the years from 2019 to 2022 to calculate the breakdown for each individual component in each region because the financial statements didn’t explicitly state that.</text>
  </threadedComment>
  <threadedComment ref="D116" dT="2024-12-18T10:26:08.23" personId="{71725365-4689-4035-AF39-35C70F78AC00}" id="{7659EE82-CEAE-4DF6-B9A9-858ACDE70CF4}">
    <text>Computed the averages of the years from 2019 to 2022 to calculate the breakdown for each individual component in each region because the financial statements didn’t explicitly state that.</text>
  </threadedComment>
  <threadedComment ref="E116" dT="2024-12-18T10:26:08.23" personId="{71725365-4689-4035-AF39-35C70F78AC00}" id="{41A27D73-EB17-4141-B748-D38442A0F562}">
    <text>Computed the averages of the years from 2019 to 2022 to calculate the breakdown for each individual component in each region because the financial statements didn’t explicitly state that.</text>
  </threadedComment>
  <threadedComment ref="B120" dT="2024-12-18T10:26:08.23" personId="{71725365-4689-4035-AF39-35C70F78AC00}" id="{5F4DC240-C0E3-4509-9F9F-08BA56035A7B}">
    <text>Computed the averages of the years from 2019 to 2022 to calculate the breakdown for each individual component in each region because the financial statements didn’t explicitly state that.</text>
  </threadedComment>
  <threadedComment ref="C120" dT="2024-12-18T10:26:08.23" personId="{71725365-4689-4035-AF39-35C70F78AC00}" id="{C23AF4DE-20F8-4D85-9486-02F5D3ABEA8A}">
    <text>Computed the averages of the years from 2019 to 2022 to calculate the breakdown for each individual component in each region because the financial statements didn’t explicitly state that.</text>
  </threadedComment>
  <threadedComment ref="D120" dT="2024-12-18T10:26:08.23" personId="{71725365-4689-4035-AF39-35C70F78AC00}" id="{E0D63744-53DA-4B8E-BC6D-2C58066CF2C7}">
    <text>Computed the averages of the years from 2019 to 2022 to calculate the breakdown for each individual component in each region because the financial statements didn’t explicitly state that.</text>
  </threadedComment>
  <threadedComment ref="E120" dT="2024-12-18T10:26:08.23" personId="{71725365-4689-4035-AF39-35C70F78AC00}" id="{FA26E1E6-DB6F-42D2-B7FA-FB73122DDA0B}">
    <text>Computed the averages of the years from 2019 to 2022 to calculate the breakdown for each individual component in each region because the financial statements didn’t explicitly state that.</text>
  </threadedComment>
  <threadedComment ref="B124" dT="2024-12-18T10:26:08.23" personId="{71725365-4689-4035-AF39-35C70F78AC00}" id="{60B8B5B5-655D-4DF0-84F5-4A655D35BD2A}">
    <text>Computed the averages of the years from 2019 to 2022 to calculate the breakdown for each individual component in each region because the financial statements didn’t explicitly state that.</text>
  </threadedComment>
  <threadedComment ref="C124" dT="2024-12-18T10:26:08.23" personId="{71725365-4689-4035-AF39-35C70F78AC00}" id="{24C0F27D-F23F-4857-A9DF-629FF4F45E7D}">
    <text>Computed the averages of the years from 2019 to 2022 to calculate the breakdown for each individual component in each region because the financial statements didn’t explicitly state that.</text>
  </threadedComment>
  <threadedComment ref="D124" dT="2024-12-18T10:26:08.23" personId="{71725365-4689-4035-AF39-35C70F78AC00}" id="{658288DF-3395-4867-9FED-0CCAE5792F7C}">
    <text>Computed the averages of the years from 2019 to 2022 to calculate the breakdown for each individual component in each region because the financial statements didn’t explicitly state that.</text>
  </threadedComment>
  <threadedComment ref="E124" dT="2024-12-18T10:26:08.23" personId="{71725365-4689-4035-AF39-35C70F78AC00}" id="{B23D46BC-B68A-4388-95CE-4B2E7D12567D}">
    <text>Computed the averages of the years from 2019 to 2022 to calculate the breakdown for each individual component in each region because the financial statements didn’t explicitly state that.</text>
  </threadedComment>
</ThreadedComments>
</file>

<file path=xl/worksheets/_rels/sheet1.xml.rels><?xml version="1.0" encoding="UTF-8" standalone="yes"?>
<Relationships xmlns="http://schemas.openxmlformats.org/package/2006/relationships"><Relationship Id="rId1" Type="http://schemas.openxmlformats.org/officeDocument/2006/relationships/hyperlink" Target="https://investors.nike.com/Home/default.aspx"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7"/>
  <sheetViews>
    <sheetView topLeftCell="A9" zoomScaleNormal="100" workbookViewId="0">
      <selection activeCell="A10" sqref="A10"/>
    </sheetView>
  </sheetViews>
  <sheetFormatPr defaultRowHeight="15" x14ac:dyDescent="0.25"/>
  <cols>
    <col min="1" max="1" width="176.140625" style="19" customWidth="1"/>
  </cols>
  <sheetData>
    <row r="1" spans="1:1" ht="23.25" x14ac:dyDescent="0.35">
      <c r="A1" s="18" t="s">
        <v>20</v>
      </c>
    </row>
    <row r="2" spans="1:1" x14ac:dyDescent="0.25">
      <c r="A2" s="22" t="s">
        <v>23</v>
      </c>
    </row>
    <row r="3" spans="1:1" ht="30" x14ac:dyDescent="0.25">
      <c r="A3" s="22" t="s">
        <v>24</v>
      </c>
    </row>
    <row r="4" spans="1:1" x14ac:dyDescent="0.25">
      <c r="A4" s="22" t="s">
        <v>25</v>
      </c>
    </row>
    <row r="5" spans="1:1" ht="30" x14ac:dyDescent="0.25">
      <c r="A5" s="22" t="s">
        <v>22</v>
      </c>
    </row>
    <row r="6" spans="1:1" x14ac:dyDescent="0.25">
      <c r="A6" s="22" t="s">
        <v>26</v>
      </c>
    </row>
    <row r="7" spans="1:1" ht="23.25" x14ac:dyDescent="0.35">
      <c r="A7" s="18" t="s">
        <v>29</v>
      </c>
    </row>
    <row r="8" spans="1:1" x14ac:dyDescent="0.25">
      <c r="A8" s="22" t="s">
        <v>21</v>
      </c>
    </row>
    <row r="9" spans="1:1" x14ac:dyDescent="0.25">
      <c r="A9" s="22" t="s">
        <v>27</v>
      </c>
    </row>
    <row r="10" spans="1:1" x14ac:dyDescent="0.25">
      <c r="A10" s="22" t="s">
        <v>28</v>
      </c>
    </row>
    <row r="11" spans="1:1" x14ac:dyDescent="0.25">
      <c r="A11" s="22" t="s">
        <v>128</v>
      </c>
    </row>
    <row r="12" spans="1:1" x14ac:dyDescent="0.25">
      <c r="A12" s="19" t="s">
        <v>30</v>
      </c>
    </row>
    <row r="13" spans="1:1" x14ac:dyDescent="0.25">
      <c r="A13" s="23" t="s">
        <v>127</v>
      </c>
    </row>
    <row r="14" spans="1:1" x14ac:dyDescent="0.25">
      <c r="A14" s="19" t="s">
        <v>129</v>
      </c>
    </row>
    <row r="15" spans="1:1" x14ac:dyDescent="0.25">
      <c r="A15" s="20"/>
    </row>
    <row r="16" spans="1:1" x14ac:dyDescent="0.25">
      <c r="A16" s="20"/>
    </row>
    <row r="17" spans="1:1" x14ac:dyDescent="0.25">
      <c r="A17" s="20"/>
    </row>
  </sheetData>
  <hyperlinks>
    <hyperlink ref="A13"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44"/>
  <sheetViews>
    <sheetView tabSelected="1" zoomScale="205" zoomScaleNormal="205" workbookViewId="0">
      <pane ySplit="1" topLeftCell="A2" activePane="bottomLeft" state="frozen"/>
      <selection pane="bottomLeft" activeCell="F5" sqref="F5"/>
    </sheetView>
  </sheetViews>
  <sheetFormatPr defaultRowHeight="15" x14ac:dyDescent="0.25"/>
  <cols>
    <col min="1" max="1" width="78.140625" customWidth="1"/>
    <col min="2" max="3" width="9" bestFit="1" customWidth="1"/>
    <col min="4" max="4" width="9.5703125" bestFit="1" customWidth="1"/>
    <col min="5" max="7" width="9" bestFit="1" customWidth="1"/>
    <col min="8" max="9" width="10.42578125" bestFit="1" customWidth="1"/>
    <col min="14" max="14" width="11.140625" bestFit="1" customWidth="1"/>
  </cols>
  <sheetData>
    <row r="1" spans="1:9" ht="60" customHeight="1" x14ac:dyDescent="0.25">
      <c r="A1" s="15" t="s">
        <v>126</v>
      </c>
      <c r="B1" s="16">
        <f t="shared" ref="B1:G1" si="0">+C1-1</f>
        <v>2015</v>
      </c>
      <c r="C1" s="16">
        <f t="shared" si="0"/>
        <v>2016</v>
      </c>
      <c r="D1" s="16">
        <f t="shared" si="0"/>
        <v>2017</v>
      </c>
      <c r="E1" s="16">
        <f t="shared" si="0"/>
        <v>2018</v>
      </c>
      <c r="F1" s="16">
        <f t="shared" si="0"/>
        <v>2019</v>
      </c>
      <c r="G1" s="16">
        <f t="shared" si="0"/>
        <v>2020</v>
      </c>
      <c r="H1" s="16">
        <f>+I1-1</f>
        <v>2021</v>
      </c>
      <c r="I1" s="16">
        <v>2022</v>
      </c>
    </row>
    <row r="2" spans="1:9" x14ac:dyDescent="0.25">
      <c r="A2" t="s">
        <v>37</v>
      </c>
      <c r="B2" s="3">
        <v>30601</v>
      </c>
      <c r="C2" s="3">
        <v>32376</v>
      </c>
      <c r="D2" s="3">
        <v>34350</v>
      </c>
      <c r="E2" s="3">
        <v>36397</v>
      </c>
      <c r="F2" s="3">
        <v>39117</v>
      </c>
      <c r="G2" s="3">
        <v>37403</v>
      </c>
      <c r="H2" s="3">
        <v>44538</v>
      </c>
      <c r="I2" s="3">
        <v>46710</v>
      </c>
    </row>
    <row r="3" spans="1:9" x14ac:dyDescent="0.25">
      <c r="A3" s="25" t="s">
        <v>38</v>
      </c>
      <c r="B3" s="26">
        <v>16534</v>
      </c>
      <c r="C3" s="26">
        <v>17405</v>
      </c>
      <c r="D3" s="26">
        <v>19038</v>
      </c>
      <c r="E3" s="26">
        <v>20441</v>
      </c>
      <c r="F3" s="26">
        <v>21643</v>
      </c>
      <c r="G3" s="26">
        <v>21162</v>
      </c>
      <c r="H3" s="26">
        <v>24576</v>
      </c>
      <c r="I3" s="26">
        <v>25231</v>
      </c>
    </row>
    <row r="4" spans="1:9" s="1" customFormat="1" x14ac:dyDescent="0.25">
      <c r="A4" s="1" t="s">
        <v>4</v>
      </c>
      <c r="B4" s="9">
        <f t="shared" ref="B4:H4" si="1">+B2-B3</f>
        <v>14067</v>
      </c>
      <c r="C4" s="9">
        <f t="shared" si="1"/>
        <v>14971</v>
      </c>
      <c r="D4" s="9">
        <f t="shared" si="1"/>
        <v>15312</v>
      </c>
      <c r="E4" s="9">
        <f t="shared" si="1"/>
        <v>15956</v>
      </c>
      <c r="F4" s="9">
        <f t="shared" si="1"/>
        <v>17474</v>
      </c>
      <c r="G4" s="9">
        <f t="shared" si="1"/>
        <v>16241</v>
      </c>
      <c r="H4" s="9">
        <f t="shared" si="1"/>
        <v>19962</v>
      </c>
      <c r="I4" s="9">
        <f>+I2-I3</f>
        <v>21479</v>
      </c>
    </row>
    <row r="5" spans="1:9" x14ac:dyDescent="0.25">
      <c r="A5" s="11" t="s">
        <v>31</v>
      </c>
      <c r="B5" s="3">
        <v>3213</v>
      </c>
      <c r="C5" s="3">
        <v>3278</v>
      </c>
      <c r="D5" s="3">
        <v>3341</v>
      </c>
      <c r="E5" s="3">
        <v>3577</v>
      </c>
      <c r="F5" s="3">
        <v>3753</v>
      </c>
      <c r="G5" s="3">
        <v>3592</v>
      </c>
      <c r="H5" s="3">
        <v>3114</v>
      </c>
      <c r="I5" s="3">
        <v>3850</v>
      </c>
    </row>
    <row r="6" spans="1:9" x14ac:dyDescent="0.25">
      <c r="A6" s="11" t="s">
        <v>32</v>
      </c>
      <c r="B6" s="3">
        <v>6679</v>
      </c>
      <c r="C6" s="3">
        <v>7191</v>
      </c>
      <c r="D6" s="3">
        <v>7222</v>
      </c>
      <c r="E6" s="3">
        <v>7934</v>
      </c>
      <c r="F6" s="3">
        <v>8949</v>
      </c>
      <c r="G6" s="3">
        <v>9534</v>
      </c>
      <c r="H6" s="3">
        <v>9911</v>
      </c>
      <c r="I6" s="3">
        <v>10954</v>
      </c>
    </row>
    <row r="7" spans="1:9" x14ac:dyDescent="0.25">
      <c r="A7" s="24" t="s">
        <v>33</v>
      </c>
      <c r="B7" s="21">
        <f t="shared" ref="B7:H7" si="2">+B5+B6</f>
        <v>9892</v>
      </c>
      <c r="C7" s="21">
        <f t="shared" si="2"/>
        <v>10469</v>
      </c>
      <c r="D7" s="21">
        <f t="shared" si="2"/>
        <v>10563</v>
      </c>
      <c r="E7" s="21">
        <f t="shared" si="2"/>
        <v>11511</v>
      </c>
      <c r="F7" s="21">
        <f t="shared" si="2"/>
        <v>12702</v>
      </c>
      <c r="G7" s="21">
        <f t="shared" si="2"/>
        <v>13126</v>
      </c>
      <c r="H7" s="21">
        <f t="shared" si="2"/>
        <v>13025</v>
      </c>
      <c r="I7" s="21">
        <f>+I5+I6</f>
        <v>14804</v>
      </c>
    </row>
    <row r="8" spans="1:9" x14ac:dyDescent="0.25">
      <c r="A8" s="2" t="s">
        <v>34</v>
      </c>
      <c r="B8" s="3">
        <v>28</v>
      </c>
      <c r="C8" s="3">
        <v>19</v>
      </c>
      <c r="D8" s="3">
        <v>59</v>
      </c>
      <c r="E8" s="3">
        <v>54</v>
      </c>
      <c r="F8" s="3">
        <v>49</v>
      </c>
      <c r="G8" s="3">
        <v>89</v>
      </c>
      <c r="H8" s="3">
        <v>262</v>
      </c>
      <c r="I8" s="3">
        <v>205</v>
      </c>
    </row>
    <row r="9" spans="1:9" x14ac:dyDescent="0.25">
      <c r="A9" s="2" t="s">
        <v>5</v>
      </c>
      <c r="B9" s="3">
        <v>-58</v>
      </c>
      <c r="C9" s="3">
        <v>-140</v>
      </c>
      <c r="D9" s="3">
        <v>-196</v>
      </c>
      <c r="E9" s="3">
        <v>66</v>
      </c>
      <c r="F9" s="3">
        <v>-78</v>
      </c>
      <c r="G9" s="3">
        <v>139</v>
      </c>
      <c r="H9" s="3">
        <v>14</v>
      </c>
      <c r="I9" s="3">
        <v>-181</v>
      </c>
    </row>
    <row r="10" spans="1:9" x14ac:dyDescent="0.25">
      <c r="A10" s="4" t="s">
        <v>35</v>
      </c>
      <c r="B10" s="5">
        <f t="shared" ref="B10:H10" si="3">+B4-B7-B8-B9</f>
        <v>4205</v>
      </c>
      <c r="C10" s="5">
        <f t="shared" si="3"/>
        <v>4623</v>
      </c>
      <c r="D10" s="5">
        <f t="shared" si="3"/>
        <v>4886</v>
      </c>
      <c r="E10" s="5">
        <f t="shared" si="3"/>
        <v>4325</v>
      </c>
      <c r="F10" s="5">
        <f t="shared" si="3"/>
        <v>4801</v>
      </c>
      <c r="G10" s="5">
        <f t="shared" si="3"/>
        <v>2887</v>
      </c>
      <c r="H10" s="5">
        <f t="shared" si="3"/>
        <v>6661</v>
      </c>
      <c r="I10" s="5">
        <f>+I4-I7-I8-I9</f>
        <v>6651</v>
      </c>
    </row>
    <row r="11" spans="1:9" x14ac:dyDescent="0.25">
      <c r="A11" s="2" t="s">
        <v>36</v>
      </c>
      <c r="B11" s="3">
        <v>932</v>
      </c>
      <c r="C11" s="3">
        <v>863</v>
      </c>
      <c r="D11" s="3">
        <v>646</v>
      </c>
      <c r="E11" s="3">
        <v>2392</v>
      </c>
      <c r="F11" s="3">
        <v>772</v>
      </c>
      <c r="G11" s="3">
        <v>348</v>
      </c>
      <c r="H11" s="3">
        <v>934</v>
      </c>
      <c r="I11" s="3">
        <v>605</v>
      </c>
    </row>
    <row r="12" spans="1:9" ht="15.75" thickBot="1" x14ac:dyDescent="0.3">
      <c r="A12" s="6" t="s">
        <v>39</v>
      </c>
      <c r="B12" s="7">
        <f t="shared" ref="B12:H12" si="4">+B10-B11</f>
        <v>3273</v>
      </c>
      <c r="C12" s="7">
        <f t="shared" si="4"/>
        <v>3760</v>
      </c>
      <c r="D12" s="7">
        <f t="shared" si="4"/>
        <v>4240</v>
      </c>
      <c r="E12" s="7">
        <f t="shared" si="4"/>
        <v>1933</v>
      </c>
      <c r="F12" s="7">
        <f t="shared" si="4"/>
        <v>4029</v>
      </c>
      <c r="G12" s="7">
        <f t="shared" si="4"/>
        <v>2539</v>
      </c>
      <c r="H12" s="7">
        <f t="shared" si="4"/>
        <v>5727</v>
      </c>
      <c r="I12" s="7">
        <f>+I10-I11</f>
        <v>6046</v>
      </c>
    </row>
    <row r="13" spans="1:9" ht="15.75" thickTop="1" x14ac:dyDescent="0.25">
      <c r="A13" s="1" t="s">
        <v>8</v>
      </c>
    </row>
    <row r="14" spans="1:9" x14ac:dyDescent="0.25">
      <c r="A14" s="2" t="s">
        <v>6</v>
      </c>
      <c r="B14">
        <v>1.9</v>
      </c>
      <c r="C14">
        <v>2.21</v>
      </c>
      <c r="D14">
        <v>2.56</v>
      </c>
      <c r="E14">
        <v>1.19</v>
      </c>
      <c r="F14">
        <v>2.5499999999999998</v>
      </c>
      <c r="G14">
        <v>1.63</v>
      </c>
      <c r="H14">
        <v>3.64</v>
      </c>
      <c r="I14">
        <v>3.83</v>
      </c>
    </row>
    <row r="15" spans="1:9" x14ac:dyDescent="0.25">
      <c r="A15" s="2" t="s">
        <v>7</v>
      </c>
      <c r="B15">
        <v>1.85</v>
      </c>
      <c r="C15">
        <v>2.16</v>
      </c>
      <c r="D15">
        <v>2.5099999999999998</v>
      </c>
      <c r="E15">
        <v>1.17</v>
      </c>
      <c r="F15">
        <v>2.4900000000000002</v>
      </c>
      <c r="G15">
        <v>1.6</v>
      </c>
      <c r="H15">
        <v>3.56</v>
      </c>
      <c r="I15">
        <v>3.75</v>
      </c>
    </row>
    <row r="16" spans="1:9" x14ac:dyDescent="0.25">
      <c r="A16" s="1" t="s">
        <v>9</v>
      </c>
    </row>
    <row r="17" spans="1:9" x14ac:dyDescent="0.25">
      <c r="A17" s="2" t="s">
        <v>6</v>
      </c>
      <c r="B17" s="31">
        <f>B12/B14</f>
        <v>1722.6315789473686</v>
      </c>
      <c r="C17" s="31">
        <f>C12/C14</f>
        <v>1701.3574660633485</v>
      </c>
      <c r="D17" s="31">
        <f>D12/D14</f>
        <v>1656.25</v>
      </c>
      <c r="E17">
        <v>1623.8</v>
      </c>
      <c r="F17">
        <v>1579.7</v>
      </c>
      <c r="G17" s="8">
        <v>1558.8</v>
      </c>
      <c r="H17" s="8">
        <v>1573</v>
      </c>
      <c r="I17" s="8">
        <v>1578.8</v>
      </c>
    </row>
    <row r="18" spans="1:9" x14ac:dyDescent="0.25">
      <c r="A18" s="2" t="s">
        <v>7</v>
      </c>
      <c r="B18" s="31">
        <f>B12/B15</f>
        <v>1769.1891891891892</v>
      </c>
      <c r="C18" s="31">
        <f>C12/C15</f>
        <v>1740.7407407407406</v>
      </c>
      <c r="D18" s="31">
        <f>D12/D15</f>
        <v>1689.2430278884462</v>
      </c>
      <c r="E18">
        <v>1659.1</v>
      </c>
      <c r="F18">
        <v>1618.4</v>
      </c>
      <c r="G18" s="8">
        <v>1591.6</v>
      </c>
      <c r="H18" s="8">
        <v>1609.4</v>
      </c>
      <c r="I18" s="8">
        <v>1610.8</v>
      </c>
    </row>
    <row r="20" spans="1:9" s="12" customFormat="1" x14ac:dyDescent="0.25">
      <c r="A20" s="12" t="s">
        <v>2</v>
      </c>
      <c r="B20" s="13">
        <f t="shared" ref="B20:H20" si="5">+ROUND(((B12/B18)-B15),2)</f>
        <v>0</v>
      </c>
      <c r="C20" s="13">
        <f t="shared" si="5"/>
        <v>0</v>
      </c>
      <c r="D20" s="13">
        <f t="shared" si="5"/>
        <v>0</v>
      </c>
      <c r="E20" s="13">
        <f t="shared" si="5"/>
        <v>0</v>
      </c>
      <c r="F20" s="13">
        <f t="shared" si="5"/>
        <v>0</v>
      </c>
      <c r="G20" s="13">
        <f t="shared" si="5"/>
        <v>0</v>
      </c>
      <c r="H20" s="13">
        <f t="shared" si="5"/>
        <v>0</v>
      </c>
      <c r="I20" s="13">
        <f>+ROUND(((I12/I18)-I15),2)</f>
        <v>0</v>
      </c>
    </row>
    <row r="22" spans="1:9" x14ac:dyDescent="0.25">
      <c r="A22" s="14" t="s">
        <v>0</v>
      </c>
      <c r="B22" s="14"/>
      <c r="C22" s="14"/>
      <c r="D22" s="14"/>
      <c r="E22" s="14"/>
      <c r="F22" s="14"/>
      <c r="G22" s="14"/>
      <c r="H22" s="14"/>
      <c r="I22" s="14"/>
    </row>
    <row r="23" spans="1:9" x14ac:dyDescent="0.25">
      <c r="A23" s="1" t="s">
        <v>40</v>
      </c>
    </row>
    <row r="24" spans="1:9" x14ac:dyDescent="0.25">
      <c r="A24" s="10" t="s">
        <v>41</v>
      </c>
      <c r="B24" s="3"/>
      <c r="C24" s="3"/>
      <c r="D24" s="3"/>
      <c r="E24" s="3"/>
      <c r="F24" s="3"/>
      <c r="G24" s="3"/>
      <c r="H24" s="3"/>
      <c r="I24" s="3"/>
    </row>
    <row r="25" spans="1:9" x14ac:dyDescent="0.25">
      <c r="A25" s="11" t="s">
        <v>42</v>
      </c>
      <c r="B25" s="3">
        <v>3852</v>
      </c>
      <c r="C25" s="3">
        <v>3138</v>
      </c>
      <c r="D25" s="3">
        <v>3808</v>
      </c>
      <c r="E25" s="3">
        <v>4249</v>
      </c>
      <c r="F25" s="3">
        <v>4466</v>
      </c>
      <c r="G25" s="3">
        <v>8348</v>
      </c>
      <c r="H25" s="3">
        <v>9889</v>
      </c>
      <c r="I25" s="3">
        <v>8574</v>
      </c>
    </row>
    <row r="26" spans="1:9" x14ac:dyDescent="0.25">
      <c r="A26" s="11" t="s">
        <v>43</v>
      </c>
      <c r="B26" s="3">
        <v>2072</v>
      </c>
      <c r="C26" s="3">
        <v>2319</v>
      </c>
      <c r="D26" s="3">
        <v>2371</v>
      </c>
      <c r="E26" s="3">
        <v>996</v>
      </c>
      <c r="F26" s="3">
        <v>197</v>
      </c>
      <c r="G26" s="3">
        <v>439</v>
      </c>
      <c r="H26" s="3">
        <v>3587</v>
      </c>
      <c r="I26" s="3">
        <v>4423</v>
      </c>
    </row>
    <row r="27" spans="1:9" x14ac:dyDescent="0.25">
      <c r="A27" s="11" t="s">
        <v>44</v>
      </c>
      <c r="B27" s="3">
        <v>3358</v>
      </c>
      <c r="C27" s="3">
        <v>3241</v>
      </c>
      <c r="D27" s="3">
        <v>3677</v>
      </c>
      <c r="E27" s="3">
        <v>3498</v>
      </c>
      <c r="F27" s="3">
        <v>4272</v>
      </c>
      <c r="G27" s="3">
        <v>2749</v>
      </c>
      <c r="H27" s="3">
        <v>4463</v>
      </c>
      <c r="I27" s="3">
        <v>4667</v>
      </c>
    </row>
    <row r="28" spans="1:9" x14ac:dyDescent="0.25">
      <c r="A28" s="11" t="s">
        <v>45</v>
      </c>
      <c r="B28" s="3">
        <v>4337</v>
      </c>
      <c r="C28" s="3">
        <v>4838</v>
      </c>
      <c r="D28" s="3">
        <v>5055</v>
      </c>
      <c r="E28" s="3">
        <v>5261</v>
      </c>
      <c r="F28" s="3">
        <v>5622</v>
      </c>
      <c r="G28" s="3">
        <v>7367</v>
      </c>
      <c r="H28" s="3">
        <v>6854</v>
      </c>
      <c r="I28" s="3">
        <v>8420</v>
      </c>
    </row>
    <row r="29" spans="1:9" x14ac:dyDescent="0.25">
      <c r="A29" s="11" t="s">
        <v>134</v>
      </c>
      <c r="B29" s="3">
        <v>389</v>
      </c>
      <c r="C29" s="3">
        <v>0</v>
      </c>
      <c r="D29" s="3">
        <v>0</v>
      </c>
      <c r="E29" s="3">
        <v>0</v>
      </c>
      <c r="F29" s="3">
        <v>0</v>
      </c>
      <c r="G29" s="3">
        <v>0</v>
      </c>
      <c r="H29" s="3">
        <v>0</v>
      </c>
      <c r="I29" s="3">
        <v>0</v>
      </c>
    </row>
    <row r="30" spans="1:9" x14ac:dyDescent="0.25">
      <c r="A30" s="11" t="s">
        <v>46</v>
      </c>
      <c r="B30" s="3">
        <v>1968</v>
      </c>
      <c r="C30" s="3">
        <v>1489</v>
      </c>
      <c r="D30" s="3">
        <v>1150</v>
      </c>
      <c r="E30" s="3">
        <v>1130</v>
      </c>
      <c r="F30" s="3">
        <v>1968</v>
      </c>
      <c r="G30" s="3">
        <v>1653</v>
      </c>
      <c r="H30" s="3">
        <v>1498</v>
      </c>
      <c r="I30" s="3">
        <v>2129</v>
      </c>
    </row>
    <row r="31" spans="1:9" x14ac:dyDescent="0.25">
      <c r="A31" s="4" t="s">
        <v>10</v>
      </c>
      <c r="B31" s="5">
        <f t="shared" ref="B31:H31" si="6">+SUM(B25:B30)</f>
        <v>15976</v>
      </c>
      <c r="C31" s="5">
        <f t="shared" si="6"/>
        <v>15025</v>
      </c>
      <c r="D31" s="5">
        <f t="shared" si="6"/>
        <v>16061</v>
      </c>
      <c r="E31" s="5">
        <f t="shared" si="6"/>
        <v>15134</v>
      </c>
      <c r="F31" s="5">
        <f t="shared" si="6"/>
        <v>16525</v>
      </c>
      <c r="G31" s="5">
        <f t="shared" si="6"/>
        <v>20556</v>
      </c>
      <c r="H31" s="5">
        <f t="shared" si="6"/>
        <v>26291</v>
      </c>
      <c r="I31" s="5">
        <f>+SUM(I25:I30)</f>
        <v>28213</v>
      </c>
    </row>
    <row r="32" spans="1:9" x14ac:dyDescent="0.25">
      <c r="A32" s="2" t="s">
        <v>47</v>
      </c>
      <c r="B32" s="3">
        <v>3011</v>
      </c>
      <c r="C32" s="3">
        <v>3520</v>
      </c>
      <c r="D32" s="3">
        <v>3989</v>
      </c>
      <c r="E32" s="3">
        <v>4454</v>
      </c>
      <c r="F32" s="3">
        <v>4744</v>
      </c>
      <c r="G32" s="3">
        <v>4866</v>
      </c>
      <c r="H32" s="3">
        <v>4904</v>
      </c>
      <c r="I32" s="3">
        <v>4791</v>
      </c>
    </row>
    <row r="33" spans="1:9" x14ac:dyDescent="0.25">
      <c r="A33" s="2" t="s">
        <v>48</v>
      </c>
      <c r="B33" s="3">
        <v>0</v>
      </c>
      <c r="C33" s="3">
        <v>0</v>
      </c>
      <c r="D33" s="3">
        <v>0</v>
      </c>
      <c r="E33" s="3">
        <v>0</v>
      </c>
      <c r="F33" s="3">
        <v>0</v>
      </c>
      <c r="G33" s="3">
        <v>3097</v>
      </c>
      <c r="H33" s="3">
        <v>3113</v>
      </c>
      <c r="I33" s="3">
        <v>2926</v>
      </c>
    </row>
    <row r="34" spans="1:9" x14ac:dyDescent="0.25">
      <c r="A34" s="2" t="s">
        <v>49</v>
      </c>
      <c r="B34" s="3">
        <v>281</v>
      </c>
      <c r="C34" s="3">
        <v>281</v>
      </c>
      <c r="D34" s="3">
        <v>283</v>
      </c>
      <c r="E34" s="3">
        <v>285</v>
      </c>
      <c r="F34" s="3">
        <v>283</v>
      </c>
      <c r="G34" s="3">
        <v>274</v>
      </c>
      <c r="H34" s="3">
        <v>269</v>
      </c>
      <c r="I34" s="3">
        <v>286</v>
      </c>
    </row>
    <row r="35" spans="1:9" x14ac:dyDescent="0.25">
      <c r="A35" s="2" t="s">
        <v>50</v>
      </c>
      <c r="B35" s="3">
        <v>131</v>
      </c>
      <c r="C35" s="3">
        <v>131</v>
      </c>
      <c r="D35" s="3">
        <v>139</v>
      </c>
      <c r="E35" s="3">
        <v>154</v>
      </c>
      <c r="F35" s="3">
        <v>154</v>
      </c>
      <c r="G35" s="3">
        <v>223</v>
      </c>
      <c r="H35" s="3">
        <v>242</v>
      </c>
      <c r="I35" s="3">
        <v>284</v>
      </c>
    </row>
    <row r="36" spans="1:9" x14ac:dyDescent="0.25">
      <c r="A36" s="2" t="s">
        <v>51</v>
      </c>
      <c r="B36" s="3">
        <v>2201</v>
      </c>
      <c r="C36" s="3">
        <v>2422</v>
      </c>
      <c r="D36" s="3">
        <v>2787</v>
      </c>
      <c r="E36" s="3">
        <v>2509</v>
      </c>
      <c r="F36" s="3">
        <v>2011</v>
      </c>
      <c r="G36" s="3">
        <v>2326</v>
      </c>
      <c r="H36" s="3">
        <v>2921</v>
      </c>
      <c r="I36" s="3">
        <v>3821</v>
      </c>
    </row>
    <row r="37" spans="1:9" ht="15.75" thickBot="1" x14ac:dyDescent="0.3">
      <c r="A37" s="6" t="s">
        <v>52</v>
      </c>
      <c r="B37" s="7">
        <f t="shared" ref="B37:H37" si="7">+SUM(B31:B36)</f>
        <v>21600</v>
      </c>
      <c r="C37" s="7">
        <f t="shared" si="7"/>
        <v>21379</v>
      </c>
      <c r="D37" s="7">
        <f t="shared" si="7"/>
        <v>23259</v>
      </c>
      <c r="E37" s="7">
        <f t="shared" si="7"/>
        <v>22536</v>
      </c>
      <c r="F37" s="7">
        <f t="shared" si="7"/>
        <v>23717</v>
      </c>
      <c r="G37" s="7">
        <f t="shared" si="7"/>
        <v>31342</v>
      </c>
      <c r="H37" s="7">
        <f t="shared" si="7"/>
        <v>37740</v>
      </c>
      <c r="I37" s="7">
        <f>+SUM(I31:I36)</f>
        <v>40321</v>
      </c>
    </row>
    <row r="38" spans="1:9" ht="15.75" thickTop="1" x14ac:dyDescent="0.25">
      <c r="A38" s="1" t="s">
        <v>53</v>
      </c>
      <c r="B38" s="3"/>
      <c r="C38" s="3"/>
      <c r="D38" s="3"/>
      <c r="E38" s="3"/>
      <c r="F38" s="3"/>
      <c r="G38" s="3"/>
      <c r="H38" s="3"/>
      <c r="I38" s="3"/>
    </row>
    <row r="39" spans="1:9" x14ac:dyDescent="0.25">
      <c r="A39" s="2" t="s">
        <v>54</v>
      </c>
      <c r="B39" s="3"/>
      <c r="C39" s="3"/>
      <c r="D39" s="3"/>
      <c r="E39" s="3"/>
      <c r="F39" s="3"/>
      <c r="G39" s="3"/>
      <c r="H39" s="3"/>
      <c r="I39" s="3"/>
    </row>
    <row r="40" spans="1:9" x14ac:dyDescent="0.25">
      <c r="A40" s="11" t="s">
        <v>55</v>
      </c>
      <c r="B40" s="3">
        <v>107</v>
      </c>
      <c r="C40" s="3">
        <v>44</v>
      </c>
      <c r="D40" s="3">
        <v>6</v>
      </c>
      <c r="E40" s="3">
        <v>6</v>
      </c>
      <c r="F40" s="3">
        <v>6</v>
      </c>
      <c r="G40" s="3">
        <v>3</v>
      </c>
      <c r="H40" s="3">
        <v>0</v>
      </c>
      <c r="I40" s="3">
        <v>500</v>
      </c>
    </row>
    <row r="41" spans="1:9" x14ac:dyDescent="0.25">
      <c r="A41" s="11" t="s">
        <v>56</v>
      </c>
      <c r="B41" s="3">
        <v>74</v>
      </c>
      <c r="C41" s="3">
        <v>1</v>
      </c>
      <c r="D41" s="3">
        <v>325</v>
      </c>
      <c r="E41" s="3">
        <v>336</v>
      </c>
      <c r="F41" s="3">
        <v>9</v>
      </c>
      <c r="G41" s="3">
        <v>248</v>
      </c>
      <c r="H41" s="3">
        <v>2</v>
      </c>
      <c r="I41" s="3">
        <v>10</v>
      </c>
    </row>
    <row r="42" spans="1:9" x14ac:dyDescent="0.25">
      <c r="A42" s="11" t="s">
        <v>11</v>
      </c>
      <c r="B42" s="3">
        <v>2131</v>
      </c>
      <c r="C42" s="3">
        <v>2191</v>
      </c>
      <c r="D42" s="3">
        <v>2048</v>
      </c>
      <c r="E42" s="3">
        <v>2279</v>
      </c>
      <c r="F42" s="3">
        <v>2612</v>
      </c>
      <c r="G42" s="3">
        <v>2248</v>
      </c>
      <c r="H42" s="3">
        <v>2836</v>
      </c>
      <c r="I42" s="3">
        <v>3358</v>
      </c>
    </row>
    <row r="43" spans="1:9" x14ac:dyDescent="0.25">
      <c r="A43" s="11" t="s">
        <v>57</v>
      </c>
      <c r="B43" s="3">
        <v>0</v>
      </c>
      <c r="C43" s="3">
        <v>0</v>
      </c>
      <c r="D43" s="3">
        <v>0</v>
      </c>
      <c r="E43" s="3">
        <v>0</v>
      </c>
      <c r="F43" s="3">
        <v>0</v>
      </c>
      <c r="G43" s="3">
        <v>445</v>
      </c>
      <c r="H43" s="3">
        <v>467</v>
      </c>
      <c r="I43" s="3">
        <v>420</v>
      </c>
    </row>
    <row r="44" spans="1:9" x14ac:dyDescent="0.25">
      <c r="A44" s="11" t="s">
        <v>12</v>
      </c>
      <c r="B44" s="3">
        <v>3951</v>
      </c>
      <c r="C44" s="3">
        <v>3037</v>
      </c>
      <c r="D44" s="3">
        <v>3011</v>
      </c>
      <c r="E44" s="3">
        <v>3269</v>
      </c>
      <c r="F44" s="3">
        <v>5010</v>
      </c>
      <c r="G44" s="3">
        <v>5184</v>
      </c>
      <c r="H44" s="3">
        <v>6063</v>
      </c>
      <c r="I44" s="3">
        <v>6220</v>
      </c>
    </row>
    <row r="45" spans="1:9" x14ac:dyDescent="0.25">
      <c r="A45" s="11" t="s">
        <v>58</v>
      </c>
      <c r="B45" s="3">
        <v>71</v>
      </c>
      <c r="C45" s="3">
        <v>85</v>
      </c>
      <c r="D45" s="3">
        <v>84</v>
      </c>
      <c r="E45" s="3">
        <v>150</v>
      </c>
      <c r="F45" s="3">
        <v>229</v>
      </c>
      <c r="G45" s="3">
        <v>156</v>
      </c>
      <c r="H45" s="3">
        <v>306</v>
      </c>
      <c r="I45" s="3">
        <v>222</v>
      </c>
    </row>
    <row r="46" spans="1:9" x14ac:dyDescent="0.25">
      <c r="A46" s="4" t="s">
        <v>13</v>
      </c>
      <c r="B46" s="5">
        <f t="shared" ref="B46:H46" si="8">+SUM(B40:B45)</f>
        <v>6334</v>
      </c>
      <c r="C46" s="5">
        <f t="shared" si="8"/>
        <v>5358</v>
      </c>
      <c r="D46" s="5">
        <f t="shared" si="8"/>
        <v>5474</v>
      </c>
      <c r="E46" s="5">
        <f t="shared" si="8"/>
        <v>6040</v>
      </c>
      <c r="F46" s="5">
        <f t="shared" si="8"/>
        <v>7866</v>
      </c>
      <c r="G46" s="5">
        <f t="shared" si="8"/>
        <v>8284</v>
      </c>
      <c r="H46" s="5">
        <f t="shared" si="8"/>
        <v>9674</v>
      </c>
      <c r="I46" s="5">
        <f>+SUM(I40:I45)</f>
        <v>10730</v>
      </c>
    </row>
    <row r="47" spans="1:9" x14ac:dyDescent="0.25">
      <c r="A47" s="2" t="s">
        <v>59</v>
      </c>
      <c r="B47" s="3">
        <v>1079</v>
      </c>
      <c r="C47" s="3">
        <v>1993</v>
      </c>
      <c r="D47" s="3">
        <v>3471</v>
      </c>
      <c r="E47" s="3">
        <v>3468</v>
      </c>
      <c r="F47" s="3">
        <v>3464</v>
      </c>
      <c r="G47" s="3">
        <v>9406</v>
      </c>
      <c r="H47" s="3">
        <v>9413</v>
      </c>
      <c r="I47" s="3">
        <v>8920</v>
      </c>
    </row>
    <row r="48" spans="1:9" x14ac:dyDescent="0.25">
      <c r="A48" s="2" t="s">
        <v>60</v>
      </c>
      <c r="B48" s="3">
        <v>1480</v>
      </c>
      <c r="C48" s="3">
        <v>1770</v>
      </c>
      <c r="D48" s="3">
        <v>1907</v>
      </c>
      <c r="E48" s="3">
        <v>3216</v>
      </c>
      <c r="F48" s="3">
        <v>0</v>
      </c>
      <c r="G48" s="3">
        <v>2913</v>
      </c>
      <c r="H48" s="3">
        <v>2931</v>
      </c>
      <c r="I48" s="3">
        <v>2777</v>
      </c>
    </row>
    <row r="49" spans="1:9" x14ac:dyDescent="0.25">
      <c r="A49" s="2" t="s">
        <v>61</v>
      </c>
      <c r="B49" s="3">
        <v>0</v>
      </c>
      <c r="C49" s="3">
        <v>0</v>
      </c>
      <c r="D49" s="3">
        <v>0</v>
      </c>
      <c r="E49" s="3">
        <v>0</v>
      </c>
      <c r="F49" s="3">
        <v>3347</v>
      </c>
      <c r="G49" s="3">
        <v>2684</v>
      </c>
      <c r="H49" s="3">
        <v>2955</v>
      </c>
      <c r="I49" s="3">
        <v>2613</v>
      </c>
    </row>
    <row r="50" spans="1:9" x14ac:dyDescent="0.25">
      <c r="A50" s="2" t="s">
        <v>62</v>
      </c>
      <c r="B50" s="3"/>
      <c r="C50" s="3"/>
      <c r="D50" s="3"/>
      <c r="E50" s="3"/>
      <c r="F50" s="3"/>
      <c r="G50" s="3"/>
      <c r="H50" s="3"/>
      <c r="I50" s="3"/>
    </row>
    <row r="51" spans="1:9" x14ac:dyDescent="0.25">
      <c r="A51" s="11" t="s">
        <v>63</v>
      </c>
      <c r="B51" s="3">
        <v>0</v>
      </c>
      <c r="C51" s="3">
        <v>0</v>
      </c>
      <c r="D51" s="3">
        <v>0</v>
      </c>
      <c r="E51" s="3">
        <v>0</v>
      </c>
      <c r="F51" s="3">
        <v>0</v>
      </c>
      <c r="G51" s="3">
        <v>0</v>
      </c>
      <c r="H51" s="3">
        <v>0</v>
      </c>
      <c r="I51" s="3">
        <v>0</v>
      </c>
    </row>
    <row r="52" spans="1:9" x14ac:dyDescent="0.25">
      <c r="A52" s="2" t="s">
        <v>64</v>
      </c>
      <c r="B52" s="3"/>
      <c r="C52" s="3"/>
      <c r="D52" s="3"/>
      <c r="E52" s="3"/>
      <c r="F52" s="3"/>
      <c r="G52" s="3"/>
      <c r="H52" s="3"/>
      <c r="I52" s="3"/>
    </row>
    <row r="53" spans="1:9" x14ac:dyDescent="0.25">
      <c r="A53" s="11" t="s">
        <v>65</v>
      </c>
      <c r="B53" s="3"/>
      <c r="C53" s="3"/>
      <c r="D53" s="3"/>
      <c r="E53" s="3"/>
      <c r="F53" s="3"/>
      <c r="G53" s="3"/>
      <c r="H53" s="3"/>
      <c r="I53" s="3"/>
    </row>
    <row r="54" spans="1:9" x14ac:dyDescent="0.25">
      <c r="A54" s="17" t="s">
        <v>66</v>
      </c>
      <c r="B54" s="3">
        <v>0</v>
      </c>
      <c r="C54" s="3">
        <v>0</v>
      </c>
      <c r="D54" s="3">
        <v>0</v>
      </c>
      <c r="E54" s="3">
        <v>0</v>
      </c>
      <c r="F54" s="3">
        <v>0</v>
      </c>
      <c r="G54" s="3">
        <v>0</v>
      </c>
      <c r="H54" s="3">
        <v>0</v>
      </c>
      <c r="I54" s="3">
        <v>0</v>
      </c>
    </row>
    <row r="55" spans="1:9" x14ac:dyDescent="0.25">
      <c r="A55" s="17" t="s">
        <v>67</v>
      </c>
      <c r="B55" s="3">
        <v>3</v>
      </c>
      <c r="C55" s="3">
        <v>3</v>
      </c>
      <c r="D55" s="3">
        <v>3</v>
      </c>
      <c r="E55" s="3">
        <v>3</v>
      </c>
      <c r="F55" s="3">
        <v>3</v>
      </c>
      <c r="G55" s="3">
        <v>3</v>
      </c>
      <c r="H55" s="3">
        <v>3</v>
      </c>
      <c r="I55" s="3">
        <v>3</v>
      </c>
    </row>
    <row r="56" spans="1:9" x14ac:dyDescent="0.25">
      <c r="A56" s="17" t="s">
        <v>68</v>
      </c>
      <c r="B56" s="3">
        <v>6773</v>
      </c>
      <c r="C56" s="3">
        <v>7786</v>
      </c>
      <c r="D56" s="3">
        <v>8638</v>
      </c>
      <c r="E56" s="3">
        <v>6384</v>
      </c>
      <c r="F56" s="3">
        <v>7163</v>
      </c>
      <c r="G56" s="3">
        <v>8299</v>
      </c>
      <c r="H56" s="3">
        <v>9965</v>
      </c>
      <c r="I56" s="3">
        <v>11484</v>
      </c>
    </row>
    <row r="57" spans="1:9" x14ac:dyDescent="0.25">
      <c r="A57" s="17" t="s">
        <v>69</v>
      </c>
      <c r="B57" s="3">
        <v>1246</v>
      </c>
      <c r="C57" s="3">
        <v>318</v>
      </c>
      <c r="D57" s="3">
        <v>-213</v>
      </c>
      <c r="E57" s="3">
        <v>-92</v>
      </c>
      <c r="F57" s="3">
        <v>231</v>
      </c>
      <c r="G57" s="3">
        <v>-56</v>
      </c>
      <c r="H57" s="3">
        <v>-380</v>
      </c>
      <c r="I57" s="3">
        <v>318</v>
      </c>
    </row>
    <row r="58" spans="1:9" x14ac:dyDescent="0.25">
      <c r="A58" s="17" t="s">
        <v>70</v>
      </c>
      <c r="B58" s="3">
        <v>4685</v>
      </c>
      <c r="C58" s="3">
        <v>4151</v>
      </c>
      <c r="D58" s="3">
        <v>3979</v>
      </c>
      <c r="E58" s="3">
        <v>3517</v>
      </c>
      <c r="F58" s="3">
        <v>1643</v>
      </c>
      <c r="G58" s="3">
        <v>-191</v>
      </c>
      <c r="H58" s="3">
        <v>3179</v>
      </c>
      <c r="I58" s="3">
        <v>3476</v>
      </c>
    </row>
    <row r="59" spans="1:9" x14ac:dyDescent="0.25">
      <c r="A59" s="4" t="s">
        <v>71</v>
      </c>
      <c r="B59" s="5">
        <f t="shared" ref="B59:H59" si="9">+SUM(B54:B58)</f>
        <v>12707</v>
      </c>
      <c r="C59" s="5">
        <f t="shared" si="9"/>
        <v>12258</v>
      </c>
      <c r="D59" s="5">
        <f t="shared" si="9"/>
        <v>12407</v>
      </c>
      <c r="E59" s="5">
        <f t="shared" si="9"/>
        <v>9812</v>
      </c>
      <c r="F59" s="5">
        <f t="shared" si="9"/>
        <v>9040</v>
      </c>
      <c r="G59" s="5">
        <f t="shared" si="9"/>
        <v>8055</v>
      </c>
      <c r="H59" s="5">
        <f t="shared" si="9"/>
        <v>12767</v>
      </c>
      <c r="I59" s="5">
        <f>+SUM(I54:I58)</f>
        <v>15281</v>
      </c>
    </row>
    <row r="60" spans="1:9" ht="15.75" thickBot="1" x14ac:dyDescent="0.3">
      <c r="A60" s="6" t="s">
        <v>72</v>
      </c>
      <c r="B60" s="7">
        <f t="shared" ref="B60:H60" si="10">+SUM(B46:B51)+B59</f>
        <v>21600</v>
      </c>
      <c r="C60" s="7">
        <f t="shared" si="10"/>
        <v>21379</v>
      </c>
      <c r="D60" s="7">
        <f t="shared" si="10"/>
        <v>23259</v>
      </c>
      <c r="E60" s="7">
        <f t="shared" si="10"/>
        <v>22536</v>
      </c>
      <c r="F60" s="7">
        <f t="shared" si="10"/>
        <v>23717</v>
      </c>
      <c r="G60" s="7">
        <f t="shared" si="10"/>
        <v>31342</v>
      </c>
      <c r="H60" s="7">
        <f t="shared" si="10"/>
        <v>37740</v>
      </c>
      <c r="I60" s="7">
        <f>+SUM(I46:I51)+I59</f>
        <v>40321</v>
      </c>
    </row>
    <row r="61" spans="1:9" s="12" customFormat="1" ht="15.75" thickTop="1" x14ac:dyDescent="0.25">
      <c r="A61" s="12" t="s">
        <v>3</v>
      </c>
      <c r="B61" s="13">
        <f t="shared" ref="B61:H61" si="11">+B60-B37</f>
        <v>0</v>
      </c>
      <c r="C61" s="13">
        <f t="shared" si="11"/>
        <v>0</v>
      </c>
      <c r="D61" s="13">
        <f t="shared" si="11"/>
        <v>0</v>
      </c>
      <c r="E61" s="13">
        <f t="shared" si="11"/>
        <v>0</v>
      </c>
      <c r="F61" s="13">
        <f t="shared" si="11"/>
        <v>0</v>
      </c>
      <c r="G61" s="13">
        <f t="shared" si="11"/>
        <v>0</v>
      </c>
      <c r="H61" s="13">
        <f t="shared" si="11"/>
        <v>0</v>
      </c>
      <c r="I61" s="13">
        <f>+I60-I37</f>
        <v>0</v>
      </c>
    </row>
    <row r="62" spans="1:9" x14ac:dyDescent="0.25">
      <c r="A62" s="14" t="s">
        <v>1</v>
      </c>
      <c r="B62" s="14"/>
      <c r="C62" s="14"/>
      <c r="D62" s="14"/>
      <c r="E62" s="14"/>
      <c r="F62" s="14"/>
      <c r="G62" s="14"/>
      <c r="H62" s="14"/>
      <c r="I62" s="14"/>
    </row>
    <row r="63" spans="1:9" x14ac:dyDescent="0.25">
      <c r="A63" t="s">
        <v>15</v>
      </c>
    </row>
    <row r="64" spans="1:9" x14ac:dyDescent="0.25">
      <c r="A64" s="1" t="s">
        <v>73</v>
      </c>
    </row>
    <row r="65" spans="1:9" s="1" customFormat="1" x14ac:dyDescent="0.25">
      <c r="A65" s="10" t="s">
        <v>74</v>
      </c>
      <c r="B65" s="9">
        <f t="shared" ref="B65:G65" si="12">+B12</f>
        <v>3273</v>
      </c>
      <c r="C65" s="9">
        <f t="shared" si="12"/>
        <v>3760</v>
      </c>
      <c r="D65" s="9">
        <f t="shared" si="12"/>
        <v>4240</v>
      </c>
      <c r="E65" s="9">
        <f t="shared" si="12"/>
        <v>1933</v>
      </c>
      <c r="F65" s="9">
        <f t="shared" si="12"/>
        <v>4029</v>
      </c>
      <c r="G65" s="9">
        <f t="shared" si="12"/>
        <v>2539</v>
      </c>
      <c r="H65" s="9">
        <f>+H12</f>
        <v>5727</v>
      </c>
      <c r="I65" s="9">
        <f>+I12</f>
        <v>6046</v>
      </c>
    </row>
    <row r="66" spans="1:9" s="1" customFormat="1" x14ac:dyDescent="0.25">
      <c r="A66" s="2" t="s">
        <v>75</v>
      </c>
      <c r="B66" s="3"/>
      <c r="C66" s="3"/>
      <c r="D66" s="3"/>
      <c r="E66" s="3"/>
      <c r="F66" s="3"/>
      <c r="G66" s="3"/>
      <c r="H66" s="3"/>
      <c r="I66" s="3"/>
    </row>
    <row r="67" spans="1:9" x14ac:dyDescent="0.25">
      <c r="A67" s="11" t="s">
        <v>76</v>
      </c>
      <c r="B67" s="3">
        <v>606</v>
      </c>
      <c r="C67" s="3">
        <v>649</v>
      </c>
      <c r="D67" s="3">
        <v>706</v>
      </c>
      <c r="E67" s="3">
        <v>747</v>
      </c>
      <c r="F67" s="3">
        <v>705</v>
      </c>
      <c r="G67" s="3">
        <v>721</v>
      </c>
      <c r="H67" s="3">
        <v>744</v>
      </c>
      <c r="I67" s="3">
        <v>717</v>
      </c>
    </row>
    <row r="68" spans="1:9" x14ac:dyDescent="0.25">
      <c r="A68" s="11" t="s">
        <v>77</v>
      </c>
      <c r="B68" s="3">
        <v>-113</v>
      </c>
      <c r="C68" s="3">
        <v>-80</v>
      </c>
      <c r="D68" s="3">
        <v>-273</v>
      </c>
      <c r="E68" s="3">
        <v>647</v>
      </c>
      <c r="F68" s="3">
        <v>34</v>
      </c>
      <c r="G68" s="3">
        <v>-380</v>
      </c>
      <c r="H68" s="3">
        <v>-385</v>
      </c>
      <c r="I68" s="3">
        <v>-650</v>
      </c>
    </row>
    <row r="69" spans="1:9" x14ac:dyDescent="0.25">
      <c r="A69" s="11" t="s">
        <v>78</v>
      </c>
      <c r="B69" s="3">
        <v>191</v>
      </c>
      <c r="C69" s="3">
        <v>236</v>
      </c>
      <c r="D69" s="3">
        <v>215</v>
      </c>
      <c r="E69" s="3">
        <v>218</v>
      </c>
      <c r="F69" s="3">
        <v>325</v>
      </c>
      <c r="G69" s="3">
        <v>429</v>
      </c>
      <c r="H69" s="3">
        <v>611</v>
      </c>
      <c r="I69" s="3">
        <v>638</v>
      </c>
    </row>
    <row r="70" spans="1:9" x14ac:dyDescent="0.25">
      <c r="A70" s="11" t="s">
        <v>79</v>
      </c>
      <c r="B70" s="3">
        <v>43</v>
      </c>
      <c r="C70" s="3">
        <v>13</v>
      </c>
      <c r="D70" s="3">
        <v>10</v>
      </c>
      <c r="E70" s="3">
        <v>27</v>
      </c>
      <c r="F70" s="3">
        <v>15</v>
      </c>
      <c r="G70" s="3">
        <v>398</v>
      </c>
      <c r="H70" s="3">
        <v>53</v>
      </c>
      <c r="I70" s="3">
        <v>123</v>
      </c>
    </row>
    <row r="71" spans="1:9" x14ac:dyDescent="0.25">
      <c r="A71" s="11" t="s">
        <v>80</v>
      </c>
      <c r="B71" s="3">
        <v>424</v>
      </c>
      <c r="C71" s="3">
        <v>98</v>
      </c>
      <c r="D71" s="3">
        <v>-117</v>
      </c>
      <c r="E71" s="3">
        <v>-99</v>
      </c>
      <c r="F71" s="3">
        <v>233</v>
      </c>
      <c r="G71" s="3">
        <v>23</v>
      </c>
      <c r="H71" s="3">
        <v>-138</v>
      </c>
      <c r="I71" s="3">
        <v>-26</v>
      </c>
    </row>
    <row r="72" spans="1:9" x14ac:dyDescent="0.25">
      <c r="A72" s="2" t="s">
        <v>81</v>
      </c>
      <c r="B72" s="3"/>
      <c r="C72" s="3"/>
      <c r="D72" s="3"/>
      <c r="E72" s="3"/>
      <c r="F72" s="3"/>
      <c r="G72" s="3"/>
      <c r="H72" s="3"/>
      <c r="I72" s="3"/>
    </row>
    <row r="73" spans="1:9" x14ac:dyDescent="0.25">
      <c r="A73" s="11" t="s">
        <v>82</v>
      </c>
      <c r="B73" s="3">
        <v>-216</v>
      </c>
      <c r="C73" s="3">
        <v>60</v>
      </c>
      <c r="D73" s="3">
        <v>-426</v>
      </c>
      <c r="E73" s="3">
        <v>187</v>
      </c>
      <c r="F73" s="3">
        <v>-270</v>
      </c>
      <c r="G73" s="3">
        <v>1239</v>
      </c>
      <c r="H73" s="3">
        <v>-1606</v>
      </c>
      <c r="I73" s="3">
        <v>-504</v>
      </c>
    </row>
    <row r="74" spans="1:9" x14ac:dyDescent="0.25">
      <c r="A74" s="11" t="s">
        <v>83</v>
      </c>
      <c r="B74" s="3">
        <v>-621</v>
      </c>
      <c r="C74" s="3">
        <v>-590</v>
      </c>
      <c r="D74" s="3">
        <v>-231</v>
      </c>
      <c r="E74" s="3">
        <v>-255</v>
      </c>
      <c r="F74" s="3">
        <v>-490</v>
      </c>
      <c r="G74" s="3">
        <v>-1854</v>
      </c>
      <c r="H74" s="3">
        <v>507</v>
      </c>
      <c r="I74" s="3">
        <v>-1676</v>
      </c>
    </row>
    <row r="75" spans="1:9" x14ac:dyDescent="0.25">
      <c r="A75" s="11" t="s">
        <v>108</v>
      </c>
      <c r="B75" s="3">
        <v>-144</v>
      </c>
      <c r="C75" s="3">
        <v>-161</v>
      </c>
      <c r="D75" s="3">
        <v>-120</v>
      </c>
      <c r="E75" s="3">
        <v>35</v>
      </c>
      <c r="F75" s="3">
        <v>-203</v>
      </c>
      <c r="G75" s="3">
        <v>-654</v>
      </c>
      <c r="H75" s="3">
        <v>-182</v>
      </c>
      <c r="I75" s="3">
        <v>-845</v>
      </c>
    </row>
    <row r="76" spans="1:9" x14ac:dyDescent="0.25">
      <c r="A76" s="11" t="s">
        <v>107</v>
      </c>
      <c r="B76" s="3">
        <v>1237</v>
      </c>
      <c r="C76" s="3">
        <v>-889</v>
      </c>
      <c r="D76" s="3">
        <v>-364</v>
      </c>
      <c r="E76" s="3">
        <v>1515</v>
      </c>
      <c r="F76" s="3">
        <v>1525</v>
      </c>
      <c r="G76" s="3">
        <v>24</v>
      </c>
      <c r="H76" s="3">
        <v>1326</v>
      </c>
      <c r="I76" s="3">
        <v>1365</v>
      </c>
    </row>
    <row r="77" spans="1:9" x14ac:dyDescent="0.25">
      <c r="A77" s="27" t="s">
        <v>84</v>
      </c>
      <c r="B77" s="28">
        <f t="shared" ref="B77:H77" si="13">+SUM(B65:B76)</f>
        <v>4680</v>
      </c>
      <c r="C77" s="28">
        <f t="shared" si="13"/>
        <v>3096</v>
      </c>
      <c r="D77" s="28">
        <f t="shared" si="13"/>
        <v>3640</v>
      </c>
      <c r="E77" s="28">
        <f t="shared" si="13"/>
        <v>4955</v>
      </c>
      <c r="F77" s="28">
        <f t="shared" si="13"/>
        <v>5903</v>
      </c>
      <c r="G77" s="28">
        <f t="shared" si="13"/>
        <v>2485</v>
      </c>
      <c r="H77" s="28">
        <f t="shared" si="13"/>
        <v>6657</v>
      </c>
      <c r="I77" s="28">
        <f>+SUM(I65:I76)</f>
        <v>5188</v>
      </c>
    </row>
    <row r="78" spans="1:9" x14ac:dyDescent="0.25">
      <c r="A78" s="1" t="s">
        <v>85</v>
      </c>
      <c r="B78" s="3"/>
      <c r="C78" s="3"/>
      <c r="D78" s="3"/>
      <c r="E78" s="3"/>
      <c r="F78" s="3"/>
      <c r="G78" s="3"/>
      <c r="H78" s="3"/>
      <c r="I78" s="3"/>
    </row>
    <row r="79" spans="1:9" x14ac:dyDescent="0.25">
      <c r="A79" s="2" t="s">
        <v>86</v>
      </c>
      <c r="B79" s="3">
        <v>-4936</v>
      </c>
      <c r="C79" s="3">
        <v>-5367</v>
      </c>
      <c r="D79" s="3">
        <v>-5928</v>
      </c>
      <c r="E79" s="3">
        <v>-4783</v>
      </c>
      <c r="F79" s="3">
        <v>-2937</v>
      </c>
      <c r="G79" s="3">
        <v>-2426</v>
      </c>
      <c r="H79" s="3">
        <v>-9961</v>
      </c>
      <c r="I79" s="3">
        <v>-12913</v>
      </c>
    </row>
    <row r="80" spans="1:9" x14ac:dyDescent="0.25">
      <c r="A80" s="2" t="s">
        <v>87</v>
      </c>
      <c r="B80" s="3">
        <v>3655</v>
      </c>
      <c r="C80" s="3">
        <v>2924</v>
      </c>
      <c r="D80" s="3">
        <v>3623</v>
      </c>
      <c r="E80" s="3">
        <v>3613</v>
      </c>
      <c r="F80" s="3">
        <v>1715</v>
      </c>
      <c r="G80" s="3">
        <v>74</v>
      </c>
      <c r="H80" s="3">
        <v>4236</v>
      </c>
      <c r="I80" s="3">
        <v>8199</v>
      </c>
    </row>
    <row r="81" spans="1:9" x14ac:dyDescent="0.25">
      <c r="A81" s="2" t="s">
        <v>88</v>
      </c>
      <c r="B81" s="3">
        <v>2216</v>
      </c>
      <c r="C81" s="3">
        <v>2386</v>
      </c>
      <c r="D81" s="3">
        <v>2423</v>
      </c>
      <c r="E81" s="3">
        <v>2496</v>
      </c>
      <c r="F81" s="3">
        <v>2072</v>
      </c>
      <c r="G81" s="3">
        <v>2379</v>
      </c>
      <c r="H81" s="3">
        <v>2449</v>
      </c>
      <c r="I81" s="3">
        <v>3967</v>
      </c>
    </row>
    <row r="82" spans="1:9" x14ac:dyDescent="0.25">
      <c r="A82" s="2" t="s">
        <v>130</v>
      </c>
      <c r="B82" s="3">
        <v>-150</v>
      </c>
      <c r="C82" s="3">
        <v>150</v>
      </c>
      <c r="D82" s="3">
        <v>0</v>
      </c>
      <c r="E82" s="3">
        <v>0</v>
      </c>
      <c r="F82" s="3">
        <v>0</v>
      </c>
      <c r="G82" s="3">
        <v>0</v>
      </c>
      <c r="H82" s="3">
        <v>0</v>
      </c>
      <c r="I82" s="3">
        <v>0</v>
      </c>
    </row>
    <row r="83" spans="1:9" x14ac:dyDescent="0.25">
      <c r="A83" s="2" t="s">
        <v>14</v>
      </c>
      <c r="B83" s="3">
        <v>-963</v>
      </c>
      <c r="C83" s="3">
        <v>-1143</v>
      </c>
      <c r="D83" s="3">
        <v>-1105</v>
      </c>
      <c r="E83" s="3">
        <v>-1028</v>
      </c>
      <c r="F83" s="3">
        <v>-1119</v>
      </c>
      <c r="G83" s="3">
        <v>-1086</v>
      </c>
      <c r="H83" s="3">
        <v>-695</v>
      </c>
      <c r="I83" s="3">
        <v>-758</v>
      </c>
    </row>
    <row r="84" spans="1:9" x14ac:dyDescent="0.25">
      <c r="A84" s="2" t="s">
        <v>131</v>
      </c>
      <c r="B84" s="3">
        <v>3</v>
      </c>
      <c r="C84" s="3">
        <v>10</v>
      </c>
      <c r="D84" s="3">
        <v>13</v>
      </c>
      <c r="E84" s="3">
        <v>0</v>
      </c>
      <c r="F84" s="3">
        <v>0</v>
      </c>
      <c r="G84" s="3">
        <v>0</v>
      </c>
      <c r="H84" s="3">
        <v>0</v>
      </c>
      <c r="I84" s="3">
        <v>0</v>
      </c>
    </row>
    <row r="85" spans="1:9" x14ac:dyDescent="0.25">
      <c r="A85" s="2" t="s">
        <v>89</v>
      </c>
      <c r="B85" s="3">
        <v>0</v>
      </c>
      <c r="C85" s="3">
        <v>6</v>
      </c>
      <c r="D85" s="3">
        <v>-34</v>
      </c>
      <c r="E85" s="3">
        <v>-22</v>
      </c>
      <c r="F85" s="3">
        <v>5</v>
      </c>
      <c r="G85" s="3">
        <v>31</v>
      </c>
      <c r="H85" s="3">
        <v>171</v>
      </c>
      <c r="I85" s="3">
        <v>-19</v>
      </c>
    </row>
    <row r="86" spans="1:9" x14ac:dyDescent="0.25">
      <c r="A86" s="29" t="s">
        <v>90</v>
      </c>
      <c r="B86" s="28">
        <f t="shared" ref="B86:H86" si="14">+SUM(B79:B85)</f>
        <v>-175</v>
      </c>
      <c r="C86" s="28">
        <f t="shared" si="14"/>
        <v>-1034</v>
      </c>
      <c r="D86" s="28">
        <f t="shared" si="14"/>
        <v>-1008</v>
      </c>
      <c r="E86" s="28">
        <f t="shared" si="14"/>
        <v>276</v>
      </c>
      <c r="F86" s="28">
        <f t="shared" si="14"/>
        <v>-264</v>
      </c>
      <c r="G86" s="28">
        <f t="shared" si="14"/>
        <v>-1028</v>
      </c>
      <c r="H86" s="28">
        <f t="shared" si="14"/>
        <v>-3800</v>
      </c>
      <c r="I86" s="28">
        <f>+SUM(I79:I85)</f>
        <v>-1524</v>
      </c>
    </row>
    <row r="87" spans="1:9" x14ac:dyDescent="0.25">
      <c r="A87" s="1" t="s">
        <v>91</v>
      </c>
      <c r="B87" s="3"/>
      <c r="C87" s="3"/>
      <c r="D87" s="3"/>
      <c r="E87" s="3"/>
      <c r="F87" s="3"/>
      <c r="G87" s="3"/>
      <c r="H87" s="3"/>
      <c r="I87" s="3"/>
    </row>
    <row r="88" spans="1:9" x14ac:dyDescent="0.25">
      <c r="A88" s="2" t="s">
        <v>92</v>
      </c>
      <c r="B88" s="3">
        <v>0</v>
      </c>
      <c r="C88" s="3">
        <v>981</v>
      </c>
      <c r="D88" s="3">
        <v>1482</v>
      </c>
      <c r="E88" s="3">
        <v>0</v>
      </c>
      <c r="F88" s="3">
        <v>0</v>
      </c>
      <c r="G88" s="3">
        <v>6134</v>
      </c>
      <c r="H88" s="3">
        <v>0</v>
      </c>
      <c r="I88" s="3">
        <v>0</v>
      </c>
    </row>
    <row r="89" spans="1:9" x14ac:dyDescent="0.25">
      <c r="A89" s="2" t="s">
        <v>93</v>
      </c>
      <c r="B89" s="3">
        <v>-7</v>
      </c>
      <c r="C89" s="3">
        <v>-106</v>
      </c>
      <c r="D89" s="3">
        <v>327</v>
      </c>
      <c r="E89" s="3">
        <v>13</v>
      </c>
      <c r="F89" s="3">
        <v>-325</v>
      </c>
      <c r="G89" s="3">
        <v>49</v>
      </c>
      <c r="H89" s="3">
        <v>-52</v>
      </c>
      <c r="I89" s="3">
        <v>15</v>
      </c>
    </row>
    <row r="90" spans="1:9" x14ac:dyDescent="0.25">
      <c r="A90" s="2" t="s">
        <v>94</v>
      </c>
      <c r="B90" s="3">
        <v>-63</v>
      </c>
      <c r="C90" s="3">
        <v>-67</v>
      </c>
      <c r="D90" s="3">
        <v>-44</v>
      </c>
      <c r="E90" s="3">
        <v>0</v>
      </c>
      <c r="F90" s="3">
        <v>0</v>
      </c>
      <c r="G90" s="3">
        <v>0</v>
      </c>
      <c r="H90" s="3">
        <v>-197</v>
      </c>
      <c r="I90" s="3">
        <v>0</v>
      </c>
    </row>
    <row r="91" spans="1:9" x14ac:dyDescent="0.25">
      <c r="A91" s="2" t="s">
        <v>132</v>
      </c>
      <c r="B91" s="3">
        <v>-19</v>
      </c>
      <c r="C91" s="3">
        <v>-7</v>
      </c>
      <c r="D91" s="3">
        <v>-17</v>
      </c>
      <c r="E91" s="3">
        <v>0</v>
      </c>
      <c r="F91" s="3">
        <v>0</v>
      </c>
      <c r="G91" s="3">
        <v>0</v>
      </c>
      <c r="H91" s="3">
        <v>0</v>
      </c>
      <c r="I91" s="3">
        <v>0</v>
      </c>
    </row>
    <row r="92" spans="1:9" x14ac:dyDescent="0.25">
      <c r="A92" s="2" t="s">
        <v>95</v>
      </c>
      <c r="B92" s="3">
        <v>514</v>
      </c>
      <c r="C92" s="3">
        <v>507</v>
      </c>
      <c r="D92" s="3">
        <v>489</v>
      </c>
      <c r="E92" s="3">
        <v>733</v>
      </c>
      <c r="F92" s="3">
        <v>700</v>
      </c>
      <c r="G92" s="3">
        <v>885</v>
      </c>
      <c r="H92" s="3">
        <v>1172</v>
      </c>
      <c r="I92" s="3">
        <v>1151</v>
      </c>
    </row>
    <row r="93" spans="1:9" x14ac:dyDescent="0.25">
      <c r="A93" s="2" t="s">
        <v>133</v>
      </c>
      <c r="B93" s="3">
        <v>218</v>
      </c>
      <c r="C93" s="3">
        <v>281</v>
      </c>
      <c r="D93" s="3">
        <v>177</v>
      </c>
      <c r="E93" s="3">
        <v>0</v>
      </c>
      <c r="F93" s="3">
        <v>0</v>
      </c>
      <c r="G93" s="3">
        <v>0</v>
      </c>
      <c r="H93" s="3">
        <v>0</v>
      </c>
      <c r="I93" s="3">
        <v>0</v>
      </c>
    </row>
    <row r="94" spans="1:9" x14ac:dyDescent="0.25">
      <c r="A94" s="2" t="s">
        <v>16</v>
      </c>
      <c r="B94" s="3">
        <v>-2534</v>
      </c>
      <c r="C94" s="3">
        <v>-3238</v>
      </c>
      <c r="D94" s="3">
        <v>-3223</v>
      </c>
      <c r="E94" s="3">
        <v>-4254</v>
      </c>
      <c r="F94" s="3">
        <v>-4286</v>
      </c>
      <c r="G94" s="3">
        <v>-3067</v>
      </c>
      <c r="H94" s="3">
        <v>-608</v>
      </c>
      <c r="I94" s="3">
        <v>-4014</v>
      </c>
    </row>
    <row r="95" spans="1:9" x14ac:dyDescent="0.25">
      <c r="A95" s="2" t="s">
        <v>96</v>
      </c>
      <c r="B95" s="3">
        <v>-899</v>
      </c>
      <c r="C95" s="3">
        <v>-1022</v>
      </c>
      <c r="D95" s="3">
        <v>-1133</v>
      </c>
      <c r="E95" s="3">
        <v>-1243</v>
      </c>
      <c r="F95" s="3">
        <v>-1332</v>
      </c>
      <c r="G95" s="3">
        <v>-1452</v>
      </c>
      <c r="H95" s="3">
        <v>-1638</v>
      </c>
      <c r="I95" s="3">
        <v>-1837</v>
      </c>
    </row>
    <row r="96" spans="1:9" x14ac:dyDescent="0.25">
      <c r="A96" s="2" t="s">
        <v>97</v>
      </c>
      <c r="B96" s="3">
        <v>0</v>
      </c>
      <c r="C96" s="3">
        <v>0</v>
      </c>
      <c r="D96" s="3">
        <v>0</v>
      </c>
      <c r="E96" s="3">
        <v>-84</v>
      </c>
      <c r="F96" s="3">
        <v>-50</v>
      </c>
      <c r="G96" s="3">
        <v>-58</v>
      </c>
      <c r="H96" s="3">
        <v>-136</v>
      </c>
      <c r="I96" s="3">
        <v>-151</v>
      </c>
    </row>
    <row r="97" spans="1:12" x14ac:dyDescent="0.25">
      <c r="A97" s="29" t="s">
        <v>98</v>
      </c>
      <c r="B97" s="28">
        <f t="shared" ref="B97:H97" si="15">+SUM(B88:B96)</f>
        <v>-2790</v>
      </c>
      <c r="C97" s="28">
        <f t="shared" si="15"/>
        <v>-2671</v>
      </c>
      <c r="D97" s="28">
        <f t="shared" si="15"/>
        <v>-1942</v>
      </c>
      <c r="E97" s="28">
        <f t="shared" si="15"/>
        <v>-4835</v>
      </c>
      <c r="F97" s="28">
        <f t="shared" si="15"/>
        <v>-5293</v>
      </c>
      <c r="G97" s="28">
        <f t="shared" si="15"/>
        <v>2491</v>
      </c>
      <c r="H97" s="28">
        <f t="shared" si="15"/>
        <v>-1459</v>
      </c>
      <c r="I97" s="28">
        <f>+SUM(I88:I96)</f>
        <v>-4836</v>
      </c>
    </row>
    <row r="98" spans="1:12" x14ac:dyDescent="0.25">
      <c r="A98" s="2" t="s">
        <v>99</v>
      </c>
      <c r="B98" s="3">
        <v>-83</v>
      </c>
      <c r="C98" s="3">
        <v>-105</v>
      </c>
      <c r="D98" s="3">
        <v>-20</v>
      </c>
      <c r="E98" s="3">
        <v>45</v>
      </c>
      <c r="F98" s="3">
        <v>-129</v>
      </c>
      <c r="G98" s="3">
        <v>-66</v>
      </c>
      <c r="H98" s="3">
        <v>143</v>
      </c>
      <c r="I98" s="3">
        <v>-143</v>
      </c>
    </row>
    <row r="99" spans="1:12" x14ac:dyDescent="0.25">
      <c r="A99" s="29" t="s">
        <v>100</v>
      </c>
      <c r="B99" s="28">
        <f t="shared" ref="B99:H99" si="16">+B77+B86+B97+B98</f>
        <v>1632</v>
      </c>
      <c r="C99" s="28">
        <f t="shared" si="16"/>
        <v>-714</v>
      </c>
      <c r="D99" s="28">
        <f t="shared" si="16"/>
        <v>670</v>
      </c>
      <c r="E99" s="28">
        <f t="shared" si="16"/>
        <v>441</v>
      </c>
      <c r="F99" s="28">
        <f t="shared" si="16"/>
        <v>217</v>
      </c>
      <c r="G99" s="28">
        <f t="shared" si="16"/>
        <v>3882</v>
      </c>
      <c r="H99" s="28">
        <f t="shared" si="16"/>
        <v>1541</v>
      </c>
      <c r="I99" s="28">
        <f>+I77+I86+I97+I98</f>
        <v>-1315</v>
      </c>
    </row>
    <row r="100" spans="1:12" x14ac:dyDescent="0.25">
      <c r="A100" t="s">
        <v>101</v>
      </c>
      <c r="B100" s="3">
        <v>2220</v>
      </c>
      <c r="C100" s="3">
        <f t="shared" ref="C100:I100" si="17">+B101</f>
        <v>3852</v>
      </c>
      <c r="D100" s="3">
        <f t="shared" si="17"/>
        <v>3138</v>
      </c>
      <c r="E100" s="3">
        <f t="shared" si="17"/>
        <v>3808</v>
      </c>
      <c r="F100" s="3">
        <f t="shared" si="17"/>
        <v>4249</v>
      </c>
      <c r="G100" s="3">
        <f t="shared" si="17"/>
        <v>4466</v>
      </c>
      <c r="H100" s="3">
        <f t="shared" si="17"/>
        <v>8348</v>
      </c>
      <c r="I100" s="3">
        <f t="shared" si="17"/>
        <v>9889</v>
      </c>
    </row>
    <row r="101" spans="1:12" ht="15.75" thickBot="1" x14ac:dyDescent="0.3">
      <c r="A101" s="6" t="s">
        <v>102</v>
      </c>
      <c r="B101" s="7">
        <f t="shared" ref="B101:G101" si="18">+B99+B100</f>
        <v>3852</v>
      </c>
      <c r="C101" s="7">
        <f t="shared" si="18"/>
        <v>3138</v>
      </c>
      <c r="D101" s="7">
        <f t="shared" si="18"/>
        <v>3808</v>
      </c>
      <c r="E101" s="7">
        <f t="shared" si="18"/>
        <v>4249</v>
      </c>
      <c r="F101" s="7">
        <f t="shared" si="18"/>
        <v>4466</v>
      </c>
      <c r="G101" s="7">
        <f t="shared" si="18"/>
        <v>8348</v>
      </c>
      <c r="H101" s="7">
        <f>+H99+H100</f>
        <v>9889</v>
      </c>
      <c r="I101" s="7">
        <f>+I99+I100</f>
        <v>8574</v>
      </c>
    </row>
    <row r="102" spans="1:12" s="12" customFormat="1" ht="15.75" thickTop="1" x14ac:dyDescent="0.25">
      <c r="A102" s="12" t="s">
        <v>19</v>
      </c>
      <c r="B102" s="13">
        <f t="shared" ref="B102:H102" si="19">+B101-B25</f>
        <v>0</v>
      </c>
      <c r="C102" s="13">
        <f t="shared" si="19"/>
        <v>0</v>
      </c>
      <c r="D102" s="13">
        <f t="shared" si="19"/>
        <v>0</v>
      </c>
      <c r="E102" s="13">
        <f t="shared" si="19"/>
        <v>0</v>
      </c>
      <c r="F102" s="13">
        <f t="shared" si="19"/>
        <v>0</v>
      </c>
      <c r="G102" s="13">
        <f t="shared" si="19"/>
        <v>0</v>
      </c>
      <c r="H102" s="13">
        <f t="shared" si="19"/>
        <v>0</v>
      </c>
      <c r="I102" s="13">
        <f>+I101-I25</f>
        <v>0</v>
      </c>
    </row>
    <row r="103" spans="1:12" x14ac:dyDescent="0.25">
      <c r="A103" t="s">
        <v>103</v>
      </c>
      <c r="B103" s="3"/>
      <c r="C103" s="3"/>
      <c r="D103" s="3"/>
      <c r="E103" s="3"/>
      <c r="F103" s="3"/>
      <c r="G103" s="3"/>
      <c r="H103" s="3"/>
      <c r="I103" s="3"/>
    </row>
    <row r="104" spans="1:12" x14ac:dyDescent="0.25">
      <c r="A104" s="2" t="s">
        <v>17</v>
      </c>
      <c r="B104" s="3"/>
      <c r="C104" s="3"/>
      <c r="D104" s="3"/>
      <c r="E104" s="3"/>
      <c r="F104" s="3"/>
      <c r="G104" s="3"/>
      <c r="H104" s="3"/>
      <c r="I104" s="3"/>
    </row>
    <row r="105" spans="1:12" x14ac:dyDescent="0.25">
      <c r="A105" s="11" t="s">
        <v>104</v>
      </c>
      <c r="B105" s="3">
        <v>53</v>
      </c>
      <c r="C105" s="3">
        <v>70</v>
      </c>
      <c r="D105" s="3">
        <v>98</v>
      </c>
      <c r="E105" s="3">
        <v>125</v>
      </c>
      <c r="F105" s="3">
        <v>153</v>
      </c>
      <c r="G105" s="3">
        <v>140</v>
      </c>
      <c r="H105" s="3">
        <v>293</v>
      </c>
      <c r="I105" s="3">
        <v>290</v>
      </c>
    </row>
    <row r="106" spans="1:12" x14ac:dyDescent="0.25">
      <c r="A106" s="11" t="s">
        <v>18</v>
      </c>
      <c r="B106" s="3">
        <v>1262</v>
      </c>
      <c r="C106" s="3">
        <v>748</v>
      </c>
      <c r="D106" s="3">
        <v>703</v>
      </c>
      <c r="E106" s="3">
        <v>529</v>
      </c>
      <c r="F106" s="3">
        <v>757</v>
      </c>
      <c r="G106" s="3">
        <v>1028</v>
      </c>
      <c r="H106" s="3">
        <v>1177</v>
      </c>
      <c r="I106" s="3">
        <v>1231</v>
      </c>
    </row>
    <row r="107" spans="1:12" x14ac:dyDescent="0.25">
      <c r="A107" s="11" t="s">
        <v>105</v>
      </c>
      <c r="B107" s="3">
        <v>206</v>
      </c>
      <c r="C107" s="3">
        <v>252</v>
      </c>
      <c r="D107" s="3">
        <v>266</v>
      </c>
      <c r="E107" s="3">
        <v>294</v>
      </c>
      <c r="F107" s="3">
        <v>160</v>
      </c>
      <c r="G107" s="3">
        <v>121</v>
      </c>
      <c r="H107" s="3">
        <v>179</v>
      </c>
      <c r="I107" s="3">
        <v>160</v>
      </c>
    </row>
    <row r="108" spans="1:12" x14ac:dyDescent="0.25">
      <c r="A108" s="11" t="s">
        <v>106</v>
      </c>
      <c r="B108" s="3">
        <v>240</v>
      </c>
      <c r="C108" s="3">
        <v>271</v>
      </c>
      <c r="D108" s="3">
        <v>300</v>
      </c>
      <c r="E108" s="3">
        <v>320</v>
      </c>
      <c r="F108" s="3">
        <v>347</v>
      </c>
      <c r="G108" s="3">
        <v>385</v>
      </c>
      <c r="H108" s="3">
        <v>438</v>
      </c>
      <c r="I108" s="3">
        <v>480</v>
      </c>
    </row>
    <row r="110" spans="1:12" x14ac:dyDescent="0.25">
      <c r="A110" s="14" t="s">
        <v>109</v>
      </c>
      <c r="B110" s="14"/>
      <c r="C110" s="14"/>
      <c r="D110" s="14"/>
      <c r="E110" s="14"/>
      <c r="F110" s="14"/>
      <c r="G110" s="14"/>
      <c r="H110" s="14"/>
      <c r="I110" s="14"/>
    </row>
    <row r="111" spans="1:12" x14ac:dyDescent="0.25">
      <c r="A111" s="30" t="s">
        <v>119</v>
      </c>
      <c r="B111" s="3"/>
      <c r="C111" s="3"/>
      <c r="D111" s="3"/>
      <c r="E111" s="3"/>
      <c r="F111" s="3"/>
      <c r="G111" s="3"/>
      <c r="H111" s="3"/>
      <c r="I111" s="3"/>
    </row>
    <row r="112" spans="1:12" x14ac:dyDescent="0.25">
      <c r="A112" s="2" t="s">
        <v>110</v>
      </c>
      <c r="B112" s="3">
        <f t="shared" ref="B112:H112" si="20">+SUM(B113:B115)</f>
        <v>13740</v>
      </c>
      <c r="C112" s="3">
        <f t="shared" si="20"/>
        <v>14764</v>
      </c>
      <c r="D112" s="3">
        <f t="shared" si="20"/>
        <v>15216</v>
      </c>
      <c r="E112" s="3">
        <f t="shared" si="20"/>
        <v>14855</v>
      </c>
      <c r="F112" s="3">
        <f t="shared" si="20"/>
        <v>15902</v>
      </c>
      <c r="G112" s="3">
        <f t="shared" si="20"/>
        <v>14484</v>
      </c>
      <c r="H112" s="3">
        <f t="shared" si="20"/>
        <v>17179</v>
      </c>
      <c r="I112" s="3">
        <f>+SUM(I113:I115)</f>
        <v>18353</v>
      </c>
      <c r="L112" s="1" t="s">
        <v>135</v>
      </c>
    </row>
    <row r="113" spans="1:14" x14ac:dyDescent="0.25">
      <c r="A113" s="11" t="s">
        <v>123</v>
      </c>
      <c r="B113">
        <v>8951</v>
      </c>
      <c r="C113">
        <v>9667</v>
      </c>
      <c r="D113">
        <v>9969</v>
      </c>
      <c r="E113">
        <v>9716</v>
      </c>
      <c r="F113">
        <v>10045</v>
      </c>
      <c r="G113">
        <v>9329</v>
      </c>
      <c r="H113" s="8">
        <v>11644</v>
      </c>
      <c r="I113" s="8">
        <v>12228</v>
      </c>
      <c r="J113" s="32">
        <f>F113/F$112</f>
        <v>0.63168154949063016</v>
      </c>
      <c r="K113" s="32">
        <f t="shared" ref="K113:M113" si="21">G113/G$112</f>
        <v>0.64409003037834855</v>
      </c>
      <c r="L113" s="32">
        <f t="shared" si="21"/>
        <v>0.67780429594272074</v>
      </c>
      <c r="M113" s="32">
        <f t="shared" si="21"/>
        <v>0.66626709529777151</v>
      </c>
      <c r="N113" s="32">
        <f>AVERAGE(J113:M113)</f>
        <v>0.65496074277736771</v>
      </c>
    </row>
    <row r="114" spans="1:14" x14ac:dyDescent="0.25">
      <c r="A114" s="11" t="s">
        <v>124</v>
      </c>
      <c r="B114">
        <v>4260</v>
      </c>
      <c r="C114">
        <v>4576</v>
      </c>
      <c r="D114">
        <v>4723</v>
      </c>
      <c r="E114">
        <v>4629</v>
      </c>
      <c r="F114">
        <v>5260</v>
      </c>
      <c r="G114">
        <v>4639</v>
      </c>
      <c r="H114" s="8">
        <v>5028</v>
      </c>
      <c r="I114" s="8">
        <v>5492</v>
      </c>
      <c r="J114" s="32">
        <f t="shared" ref="J114:J115" si="22">F114/F$112</f>
        <v>0.33077600301848825</v>
      </c>
      <c r="K114" s="32">
        <f t="shared" ref="K114:K115" si="23">G114/G$112</f>
        <v>0.32028445180889259</v>
      </c>
      <c r="L114" s="32">
        <f t="shared" ref="L114:L115" si="24">H114/H$112</f>
        <v>0.29268292682926828</v>
      </c>
      <c r="M114" s="32">
        <f t="shared" ref="M114:M115" si="25">I114/I$112</f>
        <v>0.29924263063259415</v>
      </c>
      <c r="N114" s="32">
        <f t="shared" ref="N114:N115" si="26">AVERAGE(J114:M114)</f>
        <v>0.31074650307231083</v>
      </c>
    </row>
    <row r="115" spans="1:14" x14ac:dyDescent="0.25">
      <c r="A115" s="11" t="s">
        <v>125</v>
      </c>
      <c r="B115">
        <v>529</v>
      </c>
      <c r="C115">
        <v>521</v>
      </c>
      <c r="D115">
        <v>524</v>
      </c>
      <c r="E115">
        <v>510</v>
      </c>
      <c r="F115">
        <v>597</v>
      </c>
      <c r="G115">
        <v>516</v>
      </c>
      <c r="H115">
        <v>507</v>
      </c>
      <c r="I115">
        <v>633</v>
      </c>
      <c r="J115" s="32">
        <f t="shared" si="22"/>
        <v>3.7542447490881647E-2</v>
      </c>
      <c r="K115" s="32">
        <f t="shared" si="23"/>
        <v>3.5625517812758904E-2</v>
      </c>
      <c r="L115" s="32">
        <f t="shared" si="24"/>
        <v>2.9512777228010944E-2</v>
      </c>
      <c r="M115" s="32">
        <f t="shared" si="25"/>
        <v>3.449027406963439E-2</v>
      </c>
      <c r="N115" s="32">
        <f t="shared" si="26"/>
        <v>3.4292754150321472E-2</v>
      </c>
    </row>
    <row r="116" spans="1:14" x14ac:dyDescent="0.25">
      <c r="A116" s="2" t="s">
        <v>111</v>
      </c>
      <c r="B116" s="3">
        <f t="shared" ref="B116:E116" si="27">+SUM(B117:B119)</f>
        <v>7126</v>
      </c>
      <c r="C116" s="3">
        <f t="shared" si="27"/>
        <v>7568</v>
      </c>
      <c r="D116" s="3">
        <f t="shared" si="27"/>
        <v>7970</v>
      </c>
      <c r="E116" s="3">
        <f t="shared" si="27"/>
        <v>9242</v>
      </c>
      <c r="F116" s="3">
        <f t="shared" ref="F116" si="28">+SUM(F117:F119)</f>
        <v>9812</v>
      </c>
      <c r="G116" s="3">
        <f t="shared" ref="G116" si="29">+SUM(G117:G119)</f>
        <v>9347</v>
      </c>
      <c r="H116" s="3">
        <f t="shared" ref="H116" si="30">+SUM(H117:H119)</f>
        <v>11456</v>
      </c>
      <c r="I116" s="3">
        <f>+SUM(I117:I119)</f>
        <v>12479</v>
      </c>
      <c r="J116" s="32"/>
      <c r="K116" s="32"/>
      <c r="L116" s="32"/>
      <c r="M116" s="32"/>
      <c r="N116" s="32"/>
    </row>
    <row r="117" spans="1:14" x14ac:dyDescent="0.25">
      <c r="A117" s="11" t="s">
        <v>123</v>
      </c>
      <c r="B117">
        <v>4400</v>
      </c>
      <c r="C117">
        <v>4670</v>
      </c>
      <c r="D117">
        <v>4925</v>
      </c>
      <c r="E117">
        <v>5710</v>
      </c>
      <c r="F117">
        <v>6293</v>
      </c>
      <c r="G117">
        <v>5892</v>
      </c>
      <c r="H117" s="8">
        <v>6970</v>
      </c>
      <c r="I117" s="8">
        <v>7388</v>
      </c>
      <c r="J117" s="32">
        <f>F117/F$116</f>
        <v>0.64135752140236446</v>
      </c>
      <c r="K117" s="32">
        <f t="shared" ref="K117:M117" si="31">G117/G$116</f>
        <v>0.63036268321386546</v>
      </c>
      <c r="L117" s="32">
        <f t="shared" si="31"/>
        <v>0.60841480446927376</v>
      </c>
      <c r="M117" s="32">
        <f t="shared" si="31"/>
        <v>0.59203461815850633</v>
      </c>
      <c r="N117" s="32">
        <f>AVERAGE(J117:M117)</f>
        <v>0.61804240681100242</v>
      </c>
    </row>
    <row r="118" spans="1:14" x14ac:dyDescent="0.25">
      <c r="A118" s="11" t="s">
        <v>124</v>
      </c>
      <c r="B118">
        <v>2415</v>
      </c>
      <c r="C118">
        <v>2566</v>
      </c>
      <c r="D118">
        <v>2700</v>
      </c>
      <c r="E118">
        <v>3130</v>
      </c>
      <c r="F118">
        <v>3087</v>
      </c>
      <c r="G118">
        <v>3053</v>
      </c>
      <c r="H118" s="8">
        <v>3996</v>
      </c>
      <c r="I118" s="8">
        <v>4527</v>
      </c>
      <c r="J118" s="32">
        <f t="shared" ref="J118:J119" si="32">F118/F$116</f>
        <v>0.31461475743986955</v>
      </c>
      <c r="K118" s="32">
        <f t="shared" ref="K118:K119" si="33">G118/G$116</f>
        <v>0.32662886487643095</v>
      </c>
      <c r="L118" s="32">
        <f t="shared" ref="L118:L119" si="34">H118/H$116</f>
        <v>0.34881284916201116</v>
      </c>
      <c r="M118" s="32">
        <f t="shared" ref="M118:M119" si="35">I118/I$116</f>
        <v>0.36276945268050326</v>
      </c>
      <c r="N118" s="32">
        <f t="shared" ref="N118:N119" si="36">AVERAGE(J118:M118)</f>
        <v>0.33820648103970374</v>
      </c>
    </row>
    <row r="119" spans="1:14" x14ac:dyDescent="0.25">
      <c r="A119" s="11" t="s">
        <v>125</v>
      </c>
      <c r="B119">
        <v>311</v>
      </c>
      <c r="C119">
        <v>332</v>
      </c>
      <c r="D119">
        <v>345</v>
      </c>
      <c r="E119">
        <v>402</v>
      </c>
      <c r="F119">
        <v>432</v>
      </c>
      <c r="G119">
        <v>402</v>
      </c>
      <c r="H119">
        <v>490</v>
      </c>
      <c r="I119">
        <v>564</v>
      </c>
      <c r="J119" s="32">
        <f t="shared" si="32"/>
        <v>4.4027721157766E-2</v>
      </c>
      <c r="K119" s="32">
        <f t="shared" si="33"/>
        <v>4.3008451909703649E-2</v>
      </c>
      <c r="L119" s="32">
        <f t="shared" si="34"/>
        <v>4.2772346368715082E-2</v>
      </c>
      <c r="M119" s="32">
        <f t="shared" si="35"/>
        <v>4.5195929160990467E-2</v>
      </c>
      <c r="N119" s="32">
        <f t="shared" si="36"/>
        <v>4.3751112149293801E-2</v>
      </c>
    </row>
    <row r="120" spans="1:14" x14ac:dyDescent="0.25">
      <c r="A120" s="2" t="s">
        <v>112</v>
      </c>
      <c r="B120" s="3">
        <f t="shared" ref="B120:E120" si="37">+SUM(B121:B123)</f>
        <v>3067</v>
      </c>
      <c r="C120" s="3">
        <f t="shared" si="37"/>
        <v>3785</v>
      </c>
      <c r="D120" s="3">
        <f t="shared" si="37"/>
        <v>4237</v>
      </c>
      <c r="E120" s="3">
        <f t="shared" si="37"/>
        <v>5134</v>
      </c>
      <c r="F120" s="3">
        <f t="shared" ref="F120" si="38">+SUM(F121:F123)</f>
        <v>6208</v>
      </c>
      <c r="G120" s="3">
        <f t="shared" ref="G120" si="39">+SUM(G121:G123)</f>
        <v>6679</v>
      </c>
      <c r="H120" s="3">
        <f t="shared" ref="H120" si="40">+SUM(H121:H123)</f>
        <v>8290</v>
      </c>
      <c r="I120" s="3">
        <f>+SUM(I121:I123)</f>
        <v>7547</v>
      </c>
      <c r="J120" s="32"/>
      <c r="K120" s="32"/>
      <c r="L120" s="32"/>
      <c r="M120" s="32"/>
      <c r="N120" s="32"/>
    </row>
    <row r="121" spans="1:14" x14ac:dyDescent="0.25">
      <c r="A121" s="11" t="s">
        <v>123</v>
      </c>
      <c r="B121">
        <v>2147</v>
      </c>
      <c r="C121">
        <v>2650</v>
      </c>
      <c r="D121">
        <v>2965</v>
      </c>
      <c r="E121">
        <v>3590</v>
      </c>
      <c r="F121">
        <v>4262</v>
      </c>
      <c r="G121">
        <v>4635</v>
      </c>
      <c r="H121" s="8">
        <v>5748</v>
      </c>
      <c r="I121" s="8">
        <v>5416</v>
      </c>
      <c r="J121" s="32">
        <f>F121/F$120</f>
        <v>0.68653350515463918</v>
      </c>
      <c r="K121" s="32">
        <f t="shared" ref="K121:M121" si="41">G121/G$120</f>
        <v>0.69396616259919153</v>
      </c>
      <c r="L121" s="32">
        <f t="shared" si="41"/>
        <v>0.69336550060313629</v>
      </c>
      <c r="M121" s="32">
        <f t="shared" si="41"/>
        <v>0.71763614681330334</v>
      </c>
      <c r="N121" s="32">
        <f>AVERAGE(J121:M121)</f>
        <v>0.69787532879256764</v>
      </c>
    </row>
    <row r="122" spans="1:14" x14ac:dyDescent="0.25">
      <c r="A122" s="11" t="s">
        <v>124</v>
      </c>
      <c r="B122">
        <v>860</v>
      </c>
      <c r="C122">
        <v>1054</v>
      </c>
      <c r="D122">
        <v>1180</v>
      </c>
      <c r="E122">
        <v>1430</v>
      </c>
      <c r="F122">
        <v>1808</v>
      </c>
      <c r="G122">
        <v>1896</v>
      </c>
      <c r="H122" s="8">
        <v>2347</v>
      </c>
      <c r="I122" s="8">
        <v>1938</v>
      </c>
      <c r="J122" s="32">
        <f t="shared" ref="J122:J123" si="42">F122/F$120</f>
        <v>0.29123711340206188</v>
      </c>
      <c r="K122" s="32">
        <f t="shared" ref="K122:K123" si="43">G122/G$120</f>
        <v>0.28387483156161103</v>
      </c>
      <c r="L122" s="32">
        <f t="shared" ref="L122:L123" si="44">H122/H$120</f>
        <v>0.28311218335343785</v>
      </c>
      <c r="M122" s="32">
        <f t="shared" ref="M122:M123" si="45">I122/I$120</f>
        <v>0.25679077779250031</v>
      </c>
      <c r="N122" s="32">
        <f t="shared" ref="N122:N123" si="46">AVERAGE(J122:M122)</f>
        <v>0.27875372652740277</v>
      </c>
    </row>
    <row r="123" spans="1:14" x14ac:dyDescent="0.25">
      <c r="A123" s="11" t="s">
        <v>125</v>
      </c>
      <c r="B123">
        <v>60</v>
      </c>
      <c r="C123">
        <v>81</v>
      </c>
      <c r="D123">
        <v>92</v>
      </c>
      <c r="E123">
        <v>114</v>
      </c>
      <c r="F123">
        <v>138</v>
      </c>
      <c r="G123">
        <v>148</v>
      </c>
      <c r="H123">
        <v>195</v>
      </c>
      <c r="I123">
        <v>193</v>
      </c>
      <c r="J123" s="32">
        <f t="shared" si="42"/>
        <v>2.222938144329897E-2</v>
      </c>
      <c r="K123" s="32">
        <f t="shared" si="43"/>
        <v>2.2159005839197485E-2</v>
      </c>
      <c r="L123" s="32">
        <f t="shared" si="44"/>
        <v>2.3522316043425813E-2</v>
      </c>
      <c r="M123" s="32">
        <f t="shared" si="45"/>
        <v>2.5573075394196371E-2</v>
      </c>
      <c r="N123" s="32">
        <f t="shared" si="46"/>
        <v>2.3370944680029662E-2</v>
      </c>
    </row>
    <row r="124" spans="1:14" x14ac:dyDescent="0.25">
      <c r="A124" s="2" t="s">
        <v>116</v>
      </c>
      <c r="B124" s="3">
        <f t="shared" ref="B124:E124" si="47">+SUM(B125:B127)</f>
        <v>4653</v>
      </c>
      <c r="C124" s="3">
        <f t="shared" si="47"/>
        <v>4317</v>
      </c>
      <c r="D124" s="3">
        <f t="shared" si="47"/>
        <v>4737</v>
      </c>
      <c r="E124" s="3">
        <f t="shared" si="47"/>
        <v>5166</v>
      </c>
      <c r="F124" s="3">
        <f t="shared" ref="F124" si="48">+SUM(F125:F127)</f>
        <v>5254</v>
      </c>
      <c r="G124" s="3">
        <f t="shared" ref="G124" si="49">+SUM(G125:G127)</f>
        <v>5028</v>
      </c>
      <c r="H124" s="3">
        <f t="shared" ref="H124" si="50">+SUM(H125:H127)</f>
        <v>5343</v>
      </c>
      <c r="I124" s="3">
        <f>+SUM(I125:I127)</f>
        <v>5955</v>
      </c>
      <c r="J124" s="32"/>
      <c r="K124" s="32"/>
      <c r="L124" s="32"/>
      <c r="M124" s="32"/>
      <c r="N124" s="32"/>
    </row>
    <row r="125" spans="1:14" x14ac:dyDescent="0.25">
      <c r="A125" s="11" t="s">
        <v>123</v>
      </c>
      <c r="B125">
        <v>3198</v>
      </c>
      <c r="C125">
        <v>2971</v>
      </c>
      <c r="D125">
        <v>3257</v>
      </c>
      <c r="E125">
        <v>3554</v>
      </c>
      <c r="F125">
        <v>3622</v>
      </c>
      <c r="G125">
        <v>3449</v>
      </c>
      <c r="H125" s="8">
        <v>3659</v>
      </c>
      <c r="I125" s="8">
        <v>4111</v>
      </c>
      <c r="J125" s="32">
        <f>F125/F$124</f>
        <v>0.68937952036543582</v>
      </c>
      <c r="K125" s="32">
        <f t="shared" ref="K125:M125" si="51">G125/G$124</f>
        <v>0.68595863166268889</v>
      </c>
      <c r="L125" s="32">
        <f t="shared" si="51"/>
        <v>0.68482126146359723</v>
      </c>
      <c r="M125" s="32">
        <f t="shared" si="51"/>
        <v>0.69034424853064646</v>
      </c>
      <c r="N125" s="32">
        <f>AVERAGE(J125:M125)</f>
        <v>0.68762591550559204</v>
      </c>
    </row>
    <row r="126" spans="1:14" x14ac:dyDescent="0.25">
      <c r="A126" s="11" t="s">
        <v>124</v>
      </c>
      <c r="B126">
        <v>1264</v>
      </c>
      <c r="C126">
        <v>1171</v>
      </c>
      <c r="D126">
        <v>1286</v>
      </c>
      <c r="E126">
        <v>1402</v>
      </c>
      <c r="F126">
        <v>1395</v>
      </c>
      <c r="G126">
        <v>1365</v>
      </c>
      <c r="H126" s="8">
        <v>1494</v>
      </c>
      <c r="I126" s="8">
        <v>1610</v>
      </c>
      <c r="J126" s="32">
        <f t="shared" ref="J126:J127" si="52">F126/F$124</f>
        <v>0.26551199086410354</v>
      </c>
      <c r="K126" s="32">
        <f t="shared" ref="K126:K127" si="53">G126/G$124</f>
        <v>0.27147971360381862</v>
      </c>
      <c r="L126" s="32">
        <f t="shared" ref="L126:L127" si="54">H126/H$124</f>
        <v>0.27961819202695115</v>
      </c>
      <c r="M126" s="32">
        <f t="shared" ref="M126:M127" si="55">I126/I$124</f>
        <v>0.27036104114189757</v>
      </c>
      <c r="N126" s="32">
        <f t="shared" ref="N126:N127" si="56">AVERAGE(J126:M126)</f>
        <v>0.27174273440919272</v>
      </c>
    </row>
    <row r="127" spans="1:14" x14ac:dyDescent="0.25">
      <c r="A127" s="11" t="s">
        <v>125</v>
      </c>
      <c r="B127">
        <v>191</v>
      </c>
      <c r="C127">
        <v>175</v>
      </c>
      <c r="D127">
        <v>194</v>
      </c>
      <c r="E127">
        <v>210</v>
      </c>
      <c r="F127">
        <v>237</v>
      </c>
      <c r="G127">
        <v>214</v>
      </c>
      <c r="H127">
        <v>190</v>
      </c>
      <c r="I127">
        <v>234</v>
      </c>
      <c r="J127" s="32">
        <f t="shared" si="52"/>
        <v>4.51084887704606E-2</v>
      </c>
      <c r="K127" s="32">
        <f t="shared" si="53"/>
        <v>4.2561654733492445E-2</v>
      </c>
      <c r="L127" s="32">
        <f t="shared" si="54"/>
        <v>3.5560546509451618E-2</v>
      </c>
      <c r="M127" s="32">
        <f t="shared" si="55"/>
        <v>3.929471032745592E-2</v>
      </c>
      <c r="N127" s="32">
        <f t="shared" si="56"/>
        <v>4.0631350085215151E-2</v>
      </c>
    </row>
    <row r="128" spans="1:14" x14ac:dyDescent="0.25">
      <c r="A128" s="2" t="s">
        <v>117</v>
      </c>
      <c r="B128" s="3">
        <v>115</v>
      </c>
      <c r="C128" s="3">
        <v>73</v>
      </c>
      <c r="D128" s="3">
        <v>73</v>
      </c>
      <c r="E128" s="3">
        <v>88</v>
      </c>
      <c r="F128" s="3">
        <v>42</v>
      </c>
      <c r="G128" s="3">
        <v>30</v>
      </c>
      <c r="H128" s="3">
        <v>25</v>
      </c>
      <c r="I128" s="3">
        <v>102</v>
      </c>
    </row>
    <row r="129" spans="1:9" x14ac:dyDescent="0.25">
      <c r="A129" s="4" t="s">
        <v>113</v>
      </c>
      <c r="B129" s="5">
        <f t="shared" ref="B129:I129" si="57">+B112+B116+B120+B124+B128</f>
        <v>28701</v>
      </c>
      <c r="C129" s="5">
        <f t="shared" si="57"/>
        <v>30507</v>
      </c>
      <c r="D129" s="5">
        <f t="shared" si="57"/>
        <v>32233</v>
      </c>
      <c r="E129" s="5">
        <f t="shared" si="57"/>
        <v>34485</v>
      </c>
      <c r="F129" s="5">
        <f t="shared" si="57"/>
        <v>37218</v>
      </c>
      <c r="G129" s="5">
        <f t="shared" si="57"/>
        <v>35568</v>
      </c>
      <c r="H129" s="5">
        <f t="shared" si="57"/>
        <v>42293</v>
      </c>
      <c r="I129" s="5">
        <f t="shared" si="57"/>
        <v>44436</v>
      </c>
    </row>
    <row r="130" spans="1:9" x14ac:dyDescent="0.25">
      <c r="A130" s="2" t="s">
        <v>114</v>
      </c>
      <c r="B130" s="3">
        <v>1982</v>
      </c>
      <c r="C130" s="3">
        <v>1955</v>
      </c>
      <c r="D130" s="3">
        <v>2042</v>
      </c>
      <c r="E130" s="3">
        <v>1886</v>
      </c>
      <c r="F130" s="3">
        <v>1906</v>
      </c>
      <c r="G130" s="3">
        <v>1846</v>
      </c>
      <c r="H130" s="3">
        <v>2205</v>
      </c>
      <c r="I130" s="3">
        <v>2346</v>
      </c>
    </row>
    <row r="131" spans="1:9" x14ac:dyDescent="0.25">
      <c r="A131" s="2" t="s">
        <v>118</v>
      </c>
      <c r="B131" s="3">
        <v>-82</v>
      </c>
      <c r="C131" s="3">
        <v>-86</v>
      </c>
      <c r="D131" s="3">
        <v>75</v>
      </c>
      <c r="E131" s="3">
        <v>26</v>
      </c>
      <c r="F131" s="3">
        <v>-7</v>
      </c>
      <c r="G131" s="3">
        <v>-11</v>
      </c>
      <c r="H131" s="3">
        <v>40</v>
      </c>
      <c r="I131" s="3">
        <v>-72</v>
      </c>
    </row>
    <row r="132" spans="1:9" ht="15.75" thickBot="1" x14ac:dyDescent="0.3">
      <c r="A132" s="6" t="s">
        <v>115</v>
      </c>
      <c r="B132" s="7">
        <f t="shared" ref="B132:H132" si="58">+SUM(B129:B131)</f>
        <v>30601</v>
      </c>
      <c r="C132" s="7">
        <f t="shared" si="58"/>
        <v>32376</v>
      </c>
      <c r="D132" s="7">
        <f t="shared" si="58"/>
        <v>34350</v>
      </c>
      <c r="E132" s="7">
        <f t="shared" si="58"/>
        <v>36397</v>
      </c>
      <c r="F132" s="7">
        <f t="shared" si="58"/>
        <v>39117</v>
      </c>
      <c r="G132" s="7">
        <f t="shared" si="58"/>
        <v>37403</v>
      </c>
      <c r="H132" s="7">
        <f t="shared" si="58"/>
        <v>44538</v>
      </c>
      <c r="I132" s="7">
        <f>+SUM(I129:I131)</f>
        <v>46710</v>
      </c>
    </row>
    <row r="133" spans="1:9" s="12" customFormat="1" ht="15.75" thickTop="1" x14ac:dyDescent="0.25">
      <c r="A133" s="12" t="s">
        <v>121</v>
      </c>
      <c r="B133" s="13">
        <f t="shared" ref="B133:I133" si="59">+B132-B2</f>
        <v>0</v>
      </c>
      <c r="C133" s="13">
        <f t="shared" si="59"/>
        <v>0</v>
      </c>
      <c r="D133" s="13">
        <f t="shared" si="59"/>
        <v>0</v>
      </c>
      <c r="E133" s="13">
        <f t="shared" si="59"/>
        <v>0</v>
      </c>
      <c r="F133" s="13">
        <f t="shared" si="59"/>
        <v>0</v>
      </c>
      <c r="G133" s="13">
        <f t="shared" si="59"/>
        <v>0</v>
      </c>
      <c r="H133" s="13">
        <f t="shared" si="59"/>
        <v>0</v>
      </c>
      <c r="I133" s="13">
        <f t="shared" si="59"/>
        <v>0</v>
      </c>
    </row>
    <row r="134" spans="1:9" x14ac:dyDescent="0.25">
      <c r="A134" s="1" t="s">
        <v>120</v>
      </c>
    </row>
    <row r="135" spans="1:9" x14ac:dyDescent="0.25">
      <c r="A135" s="2" t="s">
        <v>110</v>
      </c>
      <c r="B135" s="3">
        <v>3645</v>
      </c>
      <c r="C135" s="3">
        <v>3763</v>
      </c>
      <c r="D135" s="3">
        <v>3875</v>
      </c>
      <c r="E135" s="3">
        <v>3600</v>
      </c>
      <c r="F135" s="3">
        <v>3925</v>
      </c>
      <c r="G135" s="3">
        <v>2899</v>
      </c>
      <c r="H135" s="3">
        <v>5089</v>
      </c>
      <c r="I135" s="3">
        <v>5114</v>
      </c>
    </row>
    <row r="136" spans="1:9" x14ac:dyDescent="0.25">
      <c r="A136" s="2" t="s">
        <v>111</v>
      </c>
      <c r="B136" s="3">
        <v>1524</v>
      </c>
      <c r="C136" s="3">
        <v>1723</v>
      </c>
      <c r="D136" s="3">
        <v>1447</v>
      </c>
      <c r="E136" s="3">
        <v>1587</v>
      </c>
      <c r="F136" s="3">
        <v>1995</v>
      </c>
      <c r="G136" s="3">
        <v>1541</v>
      </c>
      <c r="H136" s="3">
        <v>2435</v>
      </c>
      <c r="I136" s="3">
        <v>3293</v>
      </c>
    </row>
    <row r="137" spans="1:9" x14ac:dyDescent="0.25">
      <c r="A137" s="2" t="s">
        <v>112</v>
      </c>
      <c r="B137" s="3">
        <v>993</v>
      </c>
      <c r="C137" s="3">
        <v>1372</v>
      </c>
      <c r="D137" s="3">
        <v>1507</v>
      </c>
      <c r="E137" s="3">
        <v>1807</v>
      </c>
      <c r="F137" s="3">
        <v>2376</v>
      </c>
      <c r="G137" s="3">
        <v>2490</v>
      </c>
      <c r="H137" s="3">
        <v>3243</v>
      </c>
      <c r="I137" s="3">
        <v>2365</v>
      </c>
    </row>
    <row r="138" spans="1:9" x14ac:dyDescent="0.25">
      <c r="A138" s="2" t="s">
        <v>116</v>
      </c>
      <c r="B138" s="3">
        <v>918</v>
      </c>
      <c r="C138" s="3">
        <v>1066</v>
      </c>
      <c r="D138" s="3">
        <v>1040</v>
      </c>
      <c r="E138" s="3">
        <v>1189</v>
      </c>
      <c r="F138" s="3">
        <v>1323</v>
      </c>
      <c r="G138" s="3">
        <v>1184</v>
      </c>
      <c r="H138" s="3">
        <v>1530</v>
      </c>
      <c r="I138" s="3">
        <v>1896</v>
      </c>
    </row>
    <row r="139" spans="1:9" x14ac:dyDescent="0.25">
      <c r="A139" s="2" t="s">
        <v>117</v>
      </c>
      <c r="B139" s="3">
        <v>-2267</v>
      </c>
      <c r="C139" s="3">
        <v>-2596</v>
      </c>
      <c r="D139" s="3">
        <v>-2677</v>
      </c>
      <c r="E139" s="3">
        <v>-2658</v>
      </c>
      <c r="F139" s="3">
        <v>-3262</v>
      </c>
      <c r="G139" s="3">
        <v>-3468</v>
      </c>
      <c r="H139" s="3">
        <v>-3656</v>
      </c>
      <c r="I139" s="3">
        <v>-4262</v>
      </c>
    </row>
    <row r="140" spans="1:9" x14ac:dyDescent="0.25">
      <c r="A140" s="4" t="s">
        <v>113</v>
      </c>
      <c r="B140" s="5">
        <f t="shared" ref="B140:I140" si="60">+SUM(B135:B139)</f>
        <v>4813</v>
      </c>
      <c r="C140" s="5">
        <f t="shared" si="60"/>
        <v>5328</v>
      </c>
      <c r="D140" s="5">
        <f t="shared" si="60"/>
        <v>5192</v>
      </c>
      <c r="E140" s="5">
        <f t="shared" si="60"/>
        <v>5525</v>
      </c>
      <c r="F140" s="5">
        <f t="shared" si="60"/>
        <v>6357</v>
      </c>
      <c r="G140" s="5">
        <f t="shared" si="60"/>
        <v>4646</v>
      </c>
      <c r="H140" s="5">
        <f t="shared" si="60"/>
        <v>8641</v>
      </c>
      <c r="I140" s="5">
        <f t="shared" si="60"/>
        <v>8406</v>
      </c>
    </row>
    <row r="141" spans="1:9" x14ac:dyDescent="0.25">
      <c r="A141" s="2" t="s">
        <v>114</v>
      </c>
      <c r="B141" s="3">
        <v>517</v>
      </c>
      <c r="C141" s="3">
        <v>487</v>
      </c>
      <c r="D141" s="3">
        <v>477</v>
      </c>
      <c r="E141" s="3">
        <v>310</v>
      </c>
      <c r="F141" s="3">
        <v>303</v>
      </c>
      <c r="G141" s="3">
        <v>297</v>
      </c>
      <c r="H141" s="3">
        <v>543</v>
      </c>
      <c r="I141" s="3">
        <v>669</v>
      </c>
    </row>
    <row r="142" spans="1:9" x14ac:dyDescent="0.25">
      <c r="A142" s="2" t="s">
        <v>118</v>
      </c>
      <c r="B142" s="3">
        <v>-1097</v>
      </c>
      <c r="C142" s="3">
        <v>-1173</v>
      </c>
      <c r="D142" s="3">
        <v>-724</v>
      </c>
      <c r="E142" s="3">
        <v>-1456</v>
      </c>
      <c r="F142" s="3">
        <v>-1810</v>
      </c>
      <c r="G142" s="3">
        <v>-1967</v>
      </c>
      <c r="H142" s="3">
        <v>-2261</v>
      </c>
      <c r="I142" s="3">
        <v>-2219</v>
      </c>
    </row>
    <row r="143" spans="1:9" ht="15.75" thickBot="1" x14ac:dyDescent="0.3">
      <c r="A143" s="6" t="s">
        <v>122</v>
      </c>
      <c r="B143" s="7">
        <f t="shared" ref="B143" si="61">+SUM(B140:B142)</f>
        <v>4233</v>
      </c>
      <c r="C143" s="7">
        <f t="shared" ref="C143" si="62">+SUM(C140:C142)</f>
        <v>4642</v>
      </c>
      <c r="D143" s="7">
        <f t="shared" ref="D143" si="63">+SUM(D140:D142)</f>
        <v>4945</v>
      </c>
      <c r="E143" s="7">
        <f t="shared" ref="E143" si="64">+SUM(E140:E142)</f>
        <v>4379</v>
      </c>
      <c r="F143" s="7">
        <f t="shared" ref="F143" si="65">+SUM(F140:F142)</f>
        <v>4850</v>
      </c>
      <c r="G143" s="7">
        <f t="shared" ref="G143" si="66">+SUM(G140:G142)</f>
        <v>2976</v>
      </c>
      <c r="H143" s="7">
        <f t="shared" ref="H143" si="67">+SUM(H140:H142)</f>
        <v>6923</v>
      </c>
      <c r="I143" s="7">
        <f>+SUM(I140:I142)</f>
        <v>6856</v>
      </c>
    </row>
    <row r="144" spans="1:9" s="12" customFormat="1" ht="15.75" thickTop="1" x14ac:dyDescent="0.25">
      <c r="A144" s="12" t="s">
        <v>121</v>
      </c>
      <c r="B144" s="13">
        <f t="shared" ref="B144:H144" si="68">+B143-B10-B8</f>
        <v>0</v>
      </c>
      <c r="C144" s="13">
        <f t="shared" si="68"/>
        <v>0</v>
      </c>
      <c r="D144" s="13">
        <f t="shared" si="68"/>
        <v>0</v>
      </c>
      <c r="E144" s="13">
        <f t="shared" si="68"/>
        <v>0</v>
      </c>
      <c r="F144" s="13">
        <f t="shared" si="68"/>
        <v>0</v>
      </c>
      <c r="G144" s="13">
        <f t="shared" si="68"/>
        <v>0</v>
      </c>
      <c r="H144" s="13">
        <f t="shared" si="68"/>
        <v>0</v>
      </c>
      <c r="I144" s="13">
        <f>+I143-I10-I8</f>
        <v>0</v>
      </c>
    </row>
  </sheetDat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Historicals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Damilola Adekanmbi</cp:lastModifiedBy>
  <dcterms:created xsi:type="dcterms:W3CDTF">2020-05-20T17:26:08Z</dcterms:created>
  <dcterms:modified xsi:type="dcterms:W3CDTF">2024-12-18T10:32:37Z</dcterms:modified>
</cp:coreProperties>
</file>