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FD2BE73B-79FC-44D1-8652-F5CFC3D9BD9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3" l="1"/>
  <c r="C50" i="3" s="1"/>
  <c r="D50" i="3"/>
  <c r="E50" i="3"/>
  <c r="D51" i="3"/>
  <c r="E51" i="3"/>
  <c r="C40" i="3"/>
  <c r="D49" i="3"/>
  <c r="E49" i="3"/>
  <c r="C49" i="3"/>
  <c r="D48" i="3"/>
  <c r="E48" i="3"/>
  <c r="C48" i="3"/>
  <c r="D47" i="3"/>
  <c r="E47" i="3"/>
  <c r="C47" i="3"/>
  <c r="E46" i="3"/>
  <c r="D46" i="3"/>
  <c r="C46" i="3"/>
  <c r="D45" i="3"/>
  <c r="E45" i="3"/>
  <c r="C45" i="3"/>
  <c r="D43" i="3"/>
  <c r="E43" i="3"/>
  <c r="C43" i="3"/>
  <c r="C42" i="3"/>
  <c r="D42" i="3"/>
  <c r="E42" i="3"/>
  <c r="D41" i="3"/>
  <c r="E41" i="3"/>
  <c r="C41" i="3"/>
  <c r="D40" i="3"/>
  <c r="E40" i="3"/>
  <c r="E37" i="3"/>
  <c r="D37" i="3"/>
  <c r="C37" i="3"/>
  <c r="D36" i="3"/>
  <c r="E36" i="3"/>
  <c r="C36" i="3"/>
  <c r="D35" i="3"/>
  <c r="E35" i="3"/>
  <c r="C35" i="3"/>
  <c r="D34" i="3"/>
  <c r="E34" i="3"/>
  <c r="C34" i="3"/>
  <c r="D31" i="3"/>
  <c r="E31" i="3"/>
  <c r="C31" i="3"/>
  <c r="C30" i="3"/>
  <c r="D30" i="3"/>
  <c r="E30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19" i="3"/>
  <c r="C20" i="3"/>
  <c r="D21" i="3"/>
  <c r="E21" i="3"/>
  <c r="C21" i="3"/>
  <c r="D18" i="3"/>
  <c r="E18" i="3"/>
  <c r="C18" i="3"/>
  <c r="D19" i="3"/>
  <c r="E19" i="3"/>
  <c r="D17" i="3"/>
  <c r="E17" i="3"/>
  <c r="C17" i="3"/>
  <c r="C8" i="3"/>
  <c r="D8" i="3"/>
  <c r="E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<sst xmlns="http://schemas.openxmlformats.org/spreadsheetml/2006/main" count="200" uniqueCount="174">
  <si>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</si>
  <si>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</si>
  <si>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</si>
  <si>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</si>
  <si>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</si>
  <si>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</si>
  <si>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</si>
  <si>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</si>
  <si>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</si>
  <si>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</si>
  <si>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</si>
  <si>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</si>
  <si>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</si>
  <si>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</si>
  <si>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</si>
  <si>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</si>
  <si>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</si>
  <si>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</si>
  <si>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</si>
  <si>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</si>
  <si>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</si>
  <si>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</si>
  <si>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</si>
  <si>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</si>
  <si>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</si>
  <si>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</si>
  <si>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</si>
  <si>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</si>
  <si>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</si>
  <si>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</si>
  <si>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</si>
  <si>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</si>
  <si>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</si>
  <si>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</si>
  <si>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</si>
  <si>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</si>
  <si>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</si>
  <si>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</si>
  <si>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</si>
  <si>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</si>
  <si>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</si>
  <si>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</si>
  <si>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</si>
  <si>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</si>
  <si>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</si>
  <si>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</si>
  <si>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</si>
  <si>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</si>
  <si>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</si>
  <si>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</si>
  <si>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</si>
  <si>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</si>
  <si>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</si>
  <si>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</si>
  <si>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</si>
  <si>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</si>
  <si>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</si>
  <si>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</si>
  <si>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</si>
  <si>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</si>
  <si>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</si>
  <si>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</si>
  <si>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</si>
  <si>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</si>
  <si>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</si>
  <si>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</si>
  <si>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</si>
  <si>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</si>
  <si>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</si>
  <si>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</si>
  <si>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</si>
  <si>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</si>
  <si>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</si>
  <si>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</si>
  <si>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</si>
  <si>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</si>
  <si>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</si>
  <si>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</si>
  <si>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</si>
  <si>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</si>
  <si>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</si>
  <si>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</si>
  <si>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</si>
  <si>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</si>
  <si>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</si>
  <si>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</si>
  <si>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</si>
  <si>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</si>
  <si>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</si>
  <si>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</si>
  <si>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</si>
  <si>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</si>
  <si>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</si>
  <si>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</si>
  <si>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</si>
  <si>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</si>
  <si>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</si>
  <si>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</si>
  <si>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</si>
  <si>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</si>
  <si>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</si>
  <si>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</si>
  <si>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</si>
  <si>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</si>
  <si>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</si>
  <si>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</si>
  <si>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</si>
  <si>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</si>
  <si>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</si>
  <si>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</si>
  <si>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</si>
  <si>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</si>
  <si>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</si>
  <si>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</si>
  <si>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</si>
  <si>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</si>
  <si>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</si>
  <si>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</si>
  <si>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</si>
  <si>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</si>
  <si>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</si>
  <si>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</si>
  <si>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</si>
  <si>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</si>
  <si>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</si>
  <si>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</si>
  <si>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</si>
  <si>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</si>
  <si>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</si>
  <si>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</si>
  <si>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</si>
  <si>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</si>
  <si>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</si>
  <si>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</si>
  <si>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</si>
  <si>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</si>
  <si>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</si>
  <si>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</si>
  <si>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</si>
  <si>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</si>
  <si>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</si>
  <si>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</si>
  <si>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</si>
  <si>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</si>
  <si>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</si>
  <si>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</si>
  <si>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</si>
  <si>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</si>
  <si>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</si>
  <si>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</si>
  <si>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Current Assets / Daily Operational Expenses where Daily Operational Expenses = (Annual Operating Expenses - Noncash Charges) / 365</t>
  </si>
  <si>
    <t>Inventory Days + Receivable days - payable days</t>
  </si>
  <si>
    <t>Inventory + Receivables  - payables or Current assets - current liabilities</t>
  </si>
  <si>
    <t>WC/Sales revenue</t>
  </si>
  <si>
    <t>Inventory / COGS x 365</t>
  </si>
  <si>
    <t>Accounts Payable / COGS x 365</t>
  </si>
  <si>
    <t>Accounts Receivable / Total Net Sales x 365</t>
  </si>
  <si>
    <t>Gross profit/revenue</t>
  </si>
  <si>
    <t>Operating Income + Depreciation &amp; Amortization</t>
  </si>
  <si>
    <t>Operating Income</t>
  </si>
  <si>
    <t>Include only term debt instead of total liabilities, since differed revenue is not an actual form of capital</t>
  </si>
  <si>
    <t>EBIT / (Interest + Debt repayment) debt repayment can be found in cash flow</t>
  </si>
  <si>
    <t>Cash from operations + Capex + Proceeds from issuance of term debt</t>
  </si>
  <si>
    <t>Note that the share count is in absolute number and income statement is in millions, therefore divide the shares by 1000</t>
  </si>
  <si>
    <t>Link diluted EPS</t>
  </si>
  <si>
    <t>Total shareholder equity in balance sheet/ Diluted number of Shares (note that the share count is in absolute number and income statement is in millions, therefore divide the shares by 1000)</t>
  </si>
  <si>
    <t>Share price/BV per share</t>
  </si>
  <si>
    <t>Dividend Per Share / Share Price</t>
  </si>
  <si>
    <t>DPS/EPS</t>
  </si>
  <si>
    <t>Dividend Paid in cash flow / Diluted number of Shares (note that the share count is in absolute number and income statement is in millions, therefore divide the shares by 1000)</t>
  </si>
  <si>
    <t>EBIT / Capital Employed where Capital employed = Total shareholder equity + Term debt (under non-current liability)</t>
  </si>
  <si>
    <t>Divide share count by 1000</t>
  </si>
  <si>
    <t>Please calculate the  additional rations mentioned in rows 8 to 24 in Instructions sheet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</si>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</sst>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0" sqref="A30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Normal="100" workbookViewId="0">
      <selection activeCell="D24" sqref="D24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142</v>
      </c>
      <c r="C32" s="23"/>
      <c r="D32" s="23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16.109375" bestFit="1" customWidth="1"/>
    <col min="6" max="6" width="35.109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 t="s">
        <v>173</v>
      </c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f>SUM('Financial Statements'!B36:B38)/'Financial Statements'!B56</f>
        <v>0.49673338442155579</v>
      </c>
      <c r="D6">
        <f>SUM('Financial Statements'!C36:C38)/'Financial Statements'!C56</f>
        <v>0.70860927152317876</v>
      </c>
      <c r="E6">
        <f>SUM('Financial Statements'!D36:D38)/'Financial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>
        <f>(SUM('Financial Statements'!B36:B38)/('Financial Statements'!B17/365))</f>
        <v>543.73590417762193</v>
      </c>
      <c r="D8">
        <f>(SUM('Financial Statements'!C36:C38)/('Financial Statements'!C17/365))</f>
        <v>739.50611798482464</v>
      </c>
      <c r="E8">
        <f>(SUM('Financial Statements'!D36:D38)/('Financial Statements'!D17/365))</f>
        <v>1010.6029533464364</v>
      </c>
      <c r="F8" t="s">
        <v>150</v>
      </c>
    </row>
    <row r="9" spans="1:10" x14ac:dyDescent="0.3">
      <c r="A9" s="18">
        <f t="shared" si="0"/>
        <v>1.5000000000000004</v>
      </c>
      <c r="B9" s="1" t="s">
        <v>104</v>
      </c>
      <c r="F9" t="s">
        <v>154</v>
      </c>
    </row>
    <row r="10" spans="1:10" x14ac:dyDescent="0.3">
      <c r="A10" s="18">
        <f t="shared" si="0"/>
        <v>1.6000000000000005</v>
      </c>
      <c r="B10" s="1" t="s">
        <v>105</v>
      </c>
      <c r="F10" t="s">
        <v>155</v>
      </c>
    </row>
    <row r="11" spans="1:10" x14ac:dyDescent="0.3">
      <c r="A11" s="18">
        <f t="shared" si="0"/>
        <v>1.7000000000000006</v>
      </c>
      <c r="B11" s="1" t="s">
        <v>106</v>
      </c>
      <c r="F11" t="s">
        <v>156</v>
      </c>
    </row>
    <row r="12" spans="1:10" x14ac:dyDescent="0.3">
      <c r="A12" s="18">
        <f t="shared" si="0"/>
        <v>1.8000000000000007</v>
      </c>
      <c r="B12" s="1" t="s">
        <v>107</v>
      </c>
      <c r="F12" t="s">
        <v>151</v>
      </c>
    </row>
    <row r="13" spans="1:10" x14ac:dyDescent="0.3">
      <c r="A13" s="18">
        <f t="shared" si="0"/>
        <v>1.9000000000000008</v>
      </c>
      <c r="B13" s="1" t="s">
        <v>108</v>
      </c>
      <c r="F13" t="s">
        <v>153</v>
      </c>
    </row>
    <row r="14" spans="1:10" x14ac:dyDescent="0.3">
      <c r="A14" s="18"/>
      <c r="B14" s="3" t="s">
        <v>109</v>
      </c>
      <c r="F14" t="s">
        <v>152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  <c r="F17" t="s">
        <v>157</v>
      </c>
    </row>
    <row r="18" spans="1:6" x14ac:dyDescent="0.3">
      <c r="A18" s="18">
        <f>+A17+0.1</f>
        <v>2.2000000000000002</v>
      </c>
      <c r="B18" s="1" t="s">
        <v>111</v>
      </c>
      <c r="C18">
        <f>C19/'Financial Statements'!B8</f>
        <v>0.33815757440506383</v>
      </c>
      <c r="D18">
        <f>D19/'Financial Statements'!C8</f>
        <v>0.36640178012503521</v>
      </c>
      <c r="E18">
        <f>E19/'Financial Statements'!D8</f>
        <v>0.29495655975083329</v>
      </c>
    </row>
    <row r="19" spans="1:6" x14ac:dyDescent="0.3">
      <c r="A19" s="18"/>
      <c r="B19" s="3" t="s">
        <v>112</v>
      </c>
      <c r="C19">
        <f>'Financial Statements'!B22+'Financial Statements'!B114+'Financial Statements'!B113+'Financial Statements'!B79</f>
        <v>133345</v>
      </c>
      <c r="D19">
        <f>'Financial Statements'!C22+'Financial Statements'!C114+'Financial Statements'!C113+'Financial Statements'!C79</f>
        <v>134036</v>
      </c>
      <c r="E19">
        <f>'Financial Statements'!D22+'Financial Statements'!D114+'Financial Statements'!D113+'Financial Statements'!D79</f>
        <v>80970</v>
      </c>
      <c r="F19" t="s">
        <v>158</v>
      </c>
    </row>
    <row r="20" spans="1:6" x14ac:dyDescent="0.3">
      <c r="A20" s="18">
        <f>+A18+0.1</f>
        <v>2.3000000000000003</v>
      </c>
      <c r="B20" s="1" t="s">
        <v>113</v>
      </c>
      <c r="C20">
        <f>C21/'Financial Statements'!B8</f>
        <v>0.30999827554726017</v>
      </c>
      <c r="D20">
        <f>D21/'Financial Statements'!C8</f>
        <v>0.33555575602008653</v>
      </c>
      <c r="E20">
        <f>E21/'Financial Statements'!D8</f>
        <v>0.25468189352130122</v>
      </c>
    </row>
    <row r="21" spans="1:6" x14ac:dyDescent="0.3">
      <c r="A21" s="18"/>
      <c r="B21" s="3" t="s">
        <v>114</v>
      </c>
      <c r="C21">
        <f>'Financial Statements'!B22+'Financial Statements'!B114+'Financial Statements'!B113</f>
        <v>122241</v>
      </c>
      <c r="D21">
        <f>'Financial Statements'!C22+'Financial Statements'!C114+'Financial Statements'!C113</f>
        <v>122752</v>
      </c>
      <c r="E21">
        <f>'Financial Statements'!D22+'Financial Statements'!D114+'Financial Statements'!D113</f>
        <v>69914</v>
      </c>
      <c r="F21" t="s">
        <v>159</v>
      </c>
    </row>
    <row r="22" spans="1:6" x14ac:dyDescent="0.3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 t="shared" ref="A25:A30" si="1"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  <c r="F25" t="s">
        <v>160</v>
      </c>
    </row>
    <row r="26" spans="1:6" x14ac:dyDescent="0.3">
      <c r="A26" s="18">
        <f t="shared" si="1"/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  <c r="F26" t="s">
        <v>160</v>
      </c>
    </row>
    <row r="27" spans="1:6" x14ac:dyDescent="0.3">
      <c r="A27" s="18">
        <f t="shared" si="1"/>
        <v>3.3000000000000003</v>
      </c>
      <c r="B27" s="1" t="s">
        <v>119</v>
      </c>
      <c r="C27" s="25">
        <f>'Financial Statements'!B62/'Financial Statements'!B69</f>
        <v>0.85635355983614692</v>
      </c>
      <c r="D27" s="25">
        <f>'Financial Statements'!C62/'Financial Statements'!C69</f>
        <v>0.82025743443057308</v>
      </c>
      <c r="E27" s="25">
        <f>'Financial Statements'!D62/'Financial Statements'!D69</f>
        <v>0.79826668477992391</v>
      </c>
      <c r="F27" t="s">
        <v>160</v>
      </c>
    </row>
    <row r="28" spans="1:6" x14ac:dyDescent="0.3">
      <c r="A28" s="18">
        <f t="shared" si="1"/>
        <v>3.4000000000000004</v>
      </c>
      <c r="B28" s="1" t="s">
        <v>120</v>
      </c>
      <c r="C28" s="25">
        <f>C21/'Financial Statements'!B114</f>
        <v>42.667015706806282</v>
      </c>
      <c r="D28" s="25">
        <f>D21/'Financial Statements'!C114</f>
        <v>45.683662076665428</v>
      </c>
      <c r="E28" s="25">
        <f>E21/'Financial Statements'!D114</f>
        <v>23.289140572951364</v>
      </c>
    </row>
    <row r="29" spans="1:6" x14ac:dyDescent="0.3">
      <c r="A29" s="18">
        <f t="shared" si="1"/>
        <v>3.5000000000000004</v>
      </c>
      <c r="B29" s="1" t="s">
        <v>121</v>
      </c>
      <c r="C29" s="25">
        <f>'Financial Statements'!B18/'Financial Statements'!B114</f>
        <v>41.68830715532286</v>
      </c>
      <c r="D29" s="25">
        <f>'Financial Statements'!C18/'Financial Statements'!C114</f>
        <v>40.546706363974693</v>
      </c>
      <c r="E29" s="25">
        <f>'Financial Statements'!D18/'Financial Statements'!D114</f>
        <v>22.081279147235175</v>
      </c>
      <c r="F29" t="s">
        <v>161</v>
      </c>
    </row>
    <row r="30" spans="1:6" x14ac:dyDescent="0.3">
      <c r="A30" s="18">
        <f t="shared" si="1"/>
        <v>3.6000000000000005</v>
      </c>
      <c r="B30" s="1" t="s">
        <v>122</v>
      </c>
      <c r="C30" s="25">
        <f>('Financial Statements'!B91+'Financial Statements'!B96)/'Financial Statements'!B27</f>
        <v>6.8724256462597997E-3</v>
      </c>
      <c r="D30" s="25">
        <f>('Financial Statements'!C91+'Financial Statements'!C96)/'Financial Statements'!C27</f>
        <v>5.5656239836103499E-3</v>
      </c>
      <c r="E30" s="25">
        <f>('Financial Statements'!D91+'Financial Statements'!D96)/'Financial Statements'!D27</f>
        <v>4.2280138811864997E-3</v>
      </c>
      <c r="F30" t="s">
        <v>163</v>
      </c>
    </row>
    <row r="31" spans="1:6" x14ac:dyDescent="0.3">
      <c r="A31" s="18"/>
      <c r="B31" s="3" t="s">
        <v>123</v>
      </c>
      <c r="C31" s="12">
        <f>'Financial Statements'!B91+'Financial Statements'!B96</f>
        <v>111443</v>
      </c>
      <c r="D31" s="12">
        <f>'Financial Statements'!C91+'Financial Statements'!C96</f>
        <v>92953</v>
      </c>
      <c r="E31" s="12">
        <f>'Financial Statements'!D91+'Financial Statements'!D96</f>
        <v>73365</v>
      </c>
      <c r="F31" t="s">
        <v>162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</row>
    <row r="35" spans="1:6" x14ac:dyDescent="0.3">
      <c r="A35" s="18">
        <f>+A34+0.1</f>
        <v>4.1999999999999993</v>
      </c>
      <c r="B35" s="1" t="s">
        <v>126</v>
      </c>
      <c r="C35" s="25">
        <f>'Financial Statements'!B8/'Financial Statements'!B45</f>
        <v>9.3626801529073767</v>
      </c>
      <c r="D35" s="25">
        <f>'Financial Statements'!C8/'Financial Statements'!C45</f>
        <v>9.2752789046653152</v>
      </c>
      <c r="E35" s="25">
        <f>'Financial Statements'!D8/'Financial Statements'!D45</f>
        <v>7.4665451776097482</v>
      </c>
    </row>
    <row r="36" spans="1:6" x14ac:dyDescent="0.3">
      <c r="A36" s="18">
        <f>+A35+0.1</f>
        <v>4.2999999999999989</v>
      </c>
      <c r="B36" s="1" t="s">
        <v>127</v>
      </c>
      <c r="C36" s="25">
        <f>'Financial Statements'!B12/'Financial Statements'!B39</f>
        <v>45.197331176708452</v>
      </c>
      <c r="D36" s="25">
        <f>'Financial Statements'!C12/'Financial Statements'!C39</f>
        <v>32.367933130699086</v>
      </c>
      <c r="E36" s="25">
        <f>'Financial Statements'!D12/'Financial Statements'!D39</f>
        <v>41.753016498399411</v>
      </c>
    </row>
    <row r="37" spans="1:6" x14ac:dyDescent="0.3">
      <c r="A37" s="18">
        <f>+A36+0.1</f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5">
        <f>(185.56)/'Financial Statements'!B24</f>
        <v>30.172357723577235</v>
      </c>
      <c r="D40" s="25">
        <f>(185.56)/'Financial Statements'!C24</f>
        <v>32.726631393298064</v>
      </c>
      <c r="E40" s="25">
        <f>(185.56)/'Financial Statements'!D24</f>
        <v>56.060422960725077</v>
      </c>
      <c r="F40" t="s">
        <v>164</v>
      </c>
    </row>
    <row r="41" spans="1:6" x14ac:dyDescent="0.3">
      <c r="A41" s="18">
        <f>+A40+0.1</f>
        <v>5.1999999999999993</v>
      </c>
      <c r="B41" s="3" t="s">
        <v>131</v>
      </c>
      <c r="C41" s="25">
        <f>'Financial Statements'!B24</f>
        <v>6.15</v>
      </c>
      <c r="D41" s="25">
        <f>'Financial Statements'!C24</f>
        <v>5.67</v>
      </c>
      <c r="E41" s="25">
        <f>'Financial Statements'!D24</f>
        <v>3.31</v>
      </c>
      <c r="F41" t="s">
        <v>164</v>
      </c>
    </row>
    <row r="42" spans="1:6" x14ac:dyDescent="0.3">
      <c r="A42" s="18">
        <f>+A41+0.1</f>
        <v>5.2999999999999989</v>
      </c>
      <c r="B42" s="1" t="s">
        <v>132</v>
      </c>
      <c r="C42" s="25">
        <f>185.56/(('Financial Statements'!B48-'Financial Statements'!B56)/'Financial Statements'!B27)</f>
        <v>15138.042361286492</v>
      </c>
      <c r="D42" s="25">
        <f>185.56/(('Financial Statements'!C48-'Financial Statements'!C56)/'Financial Statements'!C27)</f>
        <v>13741.90444490757</v>
      </c>
      <c r="E42" s="25">
        <f>185.56/(('Financial Statements'!D48-'Financial Statements'!D56)/'Financial Statements'!D27)</f>
        <v>14736.467494324837</v>
      </c>
      <c r="F42" t="s">
        <v>166</v>
      </c>
    </row>
    <row r="43" spans="1:6" x14ac:dyDescent="0.3">
      <c r="A43" s="18">
        <f>+A42+0.1</f>
        <v>5.3999999999999986</v>
      </c>
      <c r="B43" s="3" t="s">
        <v>133</v>
      </c>
      <c r="C43" s="25">
        <f>('Financial Statements'!B48-'Financial Statements'!B56)/'Financial Statements'!B27</f>
        <v>1.225785973981317E-2</v>
      </c>
      <c r="D43" s="25">
        <f>('Financial Statements'!C48-'Financial Statements'!C56)/'Financial Statements'!C27</f>
        <v>1.3503222988045462E-2</v>
      </c>
      <c r="E43" s="25">
        <f>('Financial Statements'!D48-'Financial Statements'!D56)/'Financial Statements'!D27</f>
        <v>1.2591891514805772E-2</v>
      </c>
      <c r="F43" t="s">
        <v>165</v>
      </c>
    </row>
    <row r="44" spans="1:6" x14ac:dyDescent="0.3">
      <c r="A44" s="18">
        <f>+A43+0.1</f>
        <v>5.4999999999999982</v>
      </c>
      <c r="B44" s="1" t="s">
        <v>134</v>
      </c>
      <c r="C44" s="25"/>
      <c r="D44" s="25"/>
      <c r="E44" s="25"/>
      <c r="F44" t="s">
        <v>168</v>
      </c>
    </row>
    <row r="45" spans="1:6" x14ac:dyDescent="0.3">
      <c r="A45" s="18"/>
      <c r="B45" s="3" t="s">
        <v>135</v>
      </c>
      <c r="C45" s="25">
        <f>0.24/C41</f>
        <v>3.9024390243902432E-2</v>
      </c>
      <c r="D45" s="25">
        <f t="shared" ref="D45:E45" si="2">0.24/D41</f>
        <v>4.2328042328042326E-2</v>
      </c>
      <c r="E45" s="25">
        <f t="shared" si="2"/>
        <v>7.2507552870090627E-2</v>
      </c>
      <c r="F45" t="s">
        <v>169</v>
      </c>
    </row>
    <row r="46" spans="1:6" x14ac:dyDescent="0.3">
      <c r="A46" s="18">
        <f>+A44+0.1</f>
        <v>5.5999999999999979</v>
      </c>
      <c r="B46" s="1" t="s">
        <v>136</v>
      </c>
      <c r="C46" s="25">
        <f>(0.23*3+0.22)/185.56</f>
        <v>4.9040741539124813E-3</v>
      </c>
      <c r="D46" s="25">
        <f>(0.22*3+0.205)/185.56</f>
        <v>4.6615649924552707E-3</v>
      </c>
      <c r="E46" s="25">
        <f>(0.205+0.82+0.82+0.77)/185.56</f>
        <v>1.4092476826902348E-2</v>
      </c>
      <c r="F46" t="s">
        <v>167</v>
      </c>
    </row>
    <row r="47" spans="1:6" x14ac:dyDescent="0.3">
      <c r="A47" s="18">
        <f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6" x14ac:dyDescent="0.3">
      <c r="A48" s="18">
        <f>+A46+0.1</f>
        <v>5.6999999999999975</v>
      </c>
      <c r="B48" s="1" t="s">
        <v>138</v>
      </c>
      <c r="C48" s="25">
        <f>'List of Ratios'!C21/('Financial Statements'!B48-'Financial Statements'!B56)</f>
        <v>0.61497788935116937</v>
      </c>
      <c r="D48" s="25">
        <f>'List of Ratios'!D21/('Financial Statements'!C48-'Financial Statements'!C56)</f>
        <v>0.54430407811245962</v>
      </c>
      <c r="E48" s="25">
        <f>'List of Ratios'!E21/('Financial Statements'!D48-'Financial Statements'!D56)</f>
        <v>0.31997839777387227</v>
      </c>
      <c r="F48" t="s">
        <v>170</v>
      </c>
    </row>
    <row r="49" spans="1:6" x14ac:dyDescent="0.3">
      <c r="A49" s="18">
        <f>+A47+0.1</f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6" x14ac:dyDescent="0.3">
      <c r="A50" s="18">
        <f>+A48+0.1</f>
        <v>5.7999999999999972</v>
      </c>
      <c r="B50" s="1" t="s">
        <v>139</v>
      </c>
      <c r="C50" s="25">
        <f>C51/C19</f>
        <v>22566.429452022949</v>
      </c>
      <c r="D50" s="25">
        <f t="shared" ref="D50:E50" si="3">D51/D19</f>
        <v>23121.935982273419</v>
      </c>
      <c r="E50" s="25">
        <f t="shared" si="3"/>
        <v>39766.933748795847</v>
      </c>
    </row>
    <row r="51" spans="1:6" x14ac:dyDescent="0.3">
      <c r="A51" s="18"/>
      <c r="B51" s="3" t="s">
        <v>140</v>
      </c>
      <c r="C51" s="25">
        <f>((185.56*'Financial Statements'!B27)+'Financial Statements'!B55+'Financial Statements'!B59-'Financial Statements'!B36)</f>
        <v>3009120535.2800002</v>
      </c>
      <c r="D51" s="25">
        <f>((185.56*'Financial Statements'!C27)+'Financial Statements'!C55+'Financial Statements'!C59-'Financial Statements'!C36)</f>
        <v>3099171811.3200002</v>
      </c>
      <c r="E51" s="25">
        <f>((185.56*'Financial Statements'!D27)+'Financial Statements'!D55+'Financial Statements'!D59-'Financial Statements'!D36)</f>
        <v>3219928625.6399999</v>
      </c>
      <c r="F51" t="s">
        <v>171</v>
      </c>
    </row>
    <row r="54" spans="1:6" x14ac:dyDescent="0.3">
      <c r="F54" t="s">
        <v>172</v>
      </c>
    </row>
  </sheetData>
  <mergeCells count="1">
    <mergeCell ref="C2:E2"/>
  </mergeCells>
  <pageMargins left="0.7" right="0.7" top="0.75" bottom="0.75" header="0.3" footer="0.3"/>
  <ignoredErrors>
    <ignoredError sqref="C6:E6 C8:E8" formulaRange="1"/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2024-01-10T18:09:28Z</dcterms:modified>
</cp:coreProperties>
</file>