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3D583DFA-3458-4F92-8289-5F335F116B5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structions" sheetId="1" r:id="rId1"/>
    <sheet name="Financial Statements" sheetId="2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I32" i="2"/>
  <c r="I23" i="2"/>
  <c r="I6" i="2"/>
  <c r="I7" i="2"/>
  <c r="I8" i="2"/>
  <c r="J51" i="2"/>
  <c r="K51" i="2"/>
  <c r="I51" i="2"/>
  <c r="J52" i="2"/>
  <c r="K52" i="2"/>
  <c r="I52" i="2"/>
  <c r="J50" i="2"/>
  <c r="K50" i="2"/>
  <c r="I50" i="2"/>
  <c r="J49" i="2"/>
  <c r="K49" i="2"/>
  <c r="I49" i="2"/>
  <c r="J48" i="2"/>
  <c r="K48" i="2"/>
  <c r="I48" i="2"/>
  <c r="J45" i="2"/>
  <c r="K45" i="2"/>
  <c r="I45" i="2"/>
  <c r="J43" i="2"/>
  <c r="K43" i="2"/>
  <c r="I43" i="2"/>
  <c r="J44" i="2"/>
  <c r="K44" i="2"/>
  <c r="I44" i="2"/>
  <c r="J42" i="2"/>
  <c r="K42" i="2"/>
  <c r="I42" i="2"/>
  <c r="J41" i="2"/>
  <c r="K41" i="2"/>
  <c r="I41" i="2"/>
  <c r="J38" i="2"/>
  <c r="K38" i="2"/>
  <c r="I38" i="2"/>
  <c r="J37" i="2"/>
  <c r="K37" i="2"/>
  <c r="I37" i="2"/>
  <c r="J36" i="2"/>
  <c r="K36" i="2"/>
  <c r="I36" i="2"/>
  <c r="J35" i="2"/>
  <c r="K35" i="2"/>
  <c r="J31" i="2"/>
  <c r="K31" i="2"/>
  <c r="I31" i="2"/>
  <c r="J32" i="2"/>
  <c r="K32" i="2"/>
  <c r="J30" i="2"/>
  <c r="K30" i="2"/>
  <c r="I30" i="2"/>
  <c r="J29" i="2"/>
  <c r="K29" i="2"/>
  <c r="I29" i="2"/>
  <c r="J28" i="2"/>
  <c r="K28" i="2"/>
  <c r="I28" i="2"/>
  <c r="J27" i="2"/>
  <c r="K27" i="2"/>
  <c r="I27" i="2"/>
  <c r="I26" i="2"/>
  <c r="J26" i="2"/>
  <c r="K26" i="2"/>
  <c r="J18" i="2"/>
  <c r="K18" i="2"/>
  <c r="I18" i="2"/>
  <c r="J23" i="2"/>
  <c r="K23" i="2"/>
  <c r="J21" i="2"/>
  <c r="K21" i="2"/>
  <c r="I21" i="2"/>
  <c r="J22" i="2"/>
  <c r="K22" i="2"/>
  <c r="I22" i="2"/>
  <c r="J19" i="2"/>
  <c r="K19" i="2"/>
  <c r="I19" i="2"/>
  <c r="J20" i="2"/>
  <c r="K20" i="2"/>
  <c r="I20" i="2"/>
  <c r="J14" i="2"/>
  <c r="K14" i="2"/>
  <c r="I14" i="2"/>
  <c r="J15" i="2"/>
  <c r="K15" i="2"/>
  <c r="I15" i="2"/>
  <c r="J13" i="2"/>
  <c r="K13" i="2"/>
  <c r="I13" i="2"/>
  <c r="J12" i="2"/>
  <c r="K12" i="2"/>
  <c r="I12" i="2"/>
  <c r="J11" i="2"/>
  <c r="K11" i="2"/>
  <c r="I11" i="2"/>
  <c r="J10" i="2"/>
  <c r="K10" i="2"/>
  <c r="I10" i="2"/>
  <c r="J8" i="2"/>
  <c r="K8" i="2"/>
  <c r="J7" i="2"/>
  <c r="K7" i="2"/>
  <c r="J6" i="2"/>
  <c r="K6" i="2"/>
  <c r="G48" i="2"/>
  <c r="G50" i="2" s="1"/>
  <c r="G25" i="2"/>
  <c r="G26" i="2" s="1"/>
  <c r="G27" i="2" s="1"/>
  <c r="G28" i="2" s="1"/>
  <c r="G29" i="2" s="1"/>
  <c r="G30" i="2" s="1"/>
  <c r="G31" i="2" s="1"/>
  <c r="G17" i="2"/>
  <c r="G18" i="2" s="1"/>
  <c r="G19" i="2" s="1"/>
  <c r="G21" i="2" s="1"/>
  <c r="G23" i="2" s="1"/>
  <c r="G6" i="2"/>
  <c r="G7" i="2" s="1"/>
  <c r="G8" i="2" s="1"/>
  <c r="G9" i="2" s="1"/>
  <c r="G10" i="2" s="1"/>
  <c r="G11" i="2" s="1"/>
  <c r="G12" i="2" s="1"/>
  <c r="G13" i="2" s="1"/>
  <c r="G14" i="2" s="1"/>
  <c r="G34" i="2" l="1"/>
  <c r="G35" i="2" l="1"/>
  <c r="G36" i="2" s="1"/>
  <c r="G37" i="2" s="1"/>
  <c r="G38" i="2" s="1"/>
  <c r="G40" i="2"/>
  <c r="G41" i="2" s="1"/>
  <c r="G42" i="2" s="1"/>
  <c r="G43" i="2" s="1"/>
  <c r="G44" i="2" s="1"/>
  <c r="G45" i="2" s="1"/>
  <c r="G47" i="2" s="1"/>
  <c r="G49" i="2" s="1"/>
  <c r="G51" i="2" s="1"/>
  <c r="D62" i="2" l="1"/>
  <c r="D61" i="2"/>
  <c r="D47" i="2"/>
  <c r="D46" i="2"/>
  <c r="B62" i="2"/>
  <c r="B61" i="2"/>
  <c r="B60" i="2"/>
  <c r="B47" i="2"/>
  <c r="B46" i="2"/>
  <c r="C62" i="2"/>
  <c r="C61" i="2"/>
  <c r="C60" i="2"/>
  <c r="C47" i="2"/>
  <c r="C46" i="2"/>
  <c r="B13" i="2"/>
  <c r="C13" i="2"/>
  <c r="D13" i="2"/>
  <c r="A47" i="3" l="1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<sst xmlns="http://schemas.openxmlformats.org/spreadsheetml/2006/main" count="230" uniqueCount="155">
  <si>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</si>
  <si>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</si>
  <si>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</si>
  <si>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</si>
  <si>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</si>
  <si>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</si>
  <si>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</si>
  <si>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</si>
  <si>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</si>
  <si>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</si>
  <si>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</si>
  <si>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</si>
  <si>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</si>
  <si>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</si>
  <si>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</si>
  <si>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</si>
  <si>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</si>
  <si>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</si>
  <si>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</si>
  <si>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</si>
  <si>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</si>
  <si>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</si>
  <si>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</si>
  <si>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</si>
  <si>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</si>
  <si>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</si>
  <si>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</si>
  <si>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</si>
  <si>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</si>
  <si>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</si>
  <si>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</si>
  <si>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</si>
  <si>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</si>
  <si>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</si>
  <si>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</si>
  <si>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</si>
  <si>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</si>
  <si>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</si>
  <si>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</si>
  <si>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</si>
  <si>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</si>
  <si>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</si>
  <si>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</si>
  <si>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</si>
  <si>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</si>
  <si>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</si>
  <si>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</si>
  <si>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</si>
  <si>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</si>
  <si>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</si>
  <si>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</si>
  <si>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</si>
  <si>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</si>
  <si>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</si>
  <si>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</si>
  <si>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</si>
  <si>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Company Name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</si>
  <si>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</si>
  <si>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</si>
  <si>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</si>
  <si>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Company name Amazon</t>
  </si>
  <si>
    <t>Years ended December 31</t>
  </si>
  <si>
    <t>Net sales:</t>
  </si>
  <si>
    <t>Products</t>
  </si>
  <si>
    <t>Services</t>
  </si>
  <si>
    <t>Total net sales</t>
  </si>
  <si>
    <t>Cost of sales:</t>
  </si>
  <si>
    <t>Total cost of sales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</si>
  <si>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</si>
  <si>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</si>
  <si>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</si>
  <si>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</si>
  <si>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</si>
  <si>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</si>
  <si>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</si>
  <si>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</si>
  <si>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</si>
  <si>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</si>
  <si>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</si>
  <si>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</si>
  <si>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</si>
  <si>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Current assets:</t>
  </si>
  <si>
    <t>Cash and cash equivalents</t>
  </si>
  <si>
    <t>Marketable securities</t>
  </si>
  <si>
    <t>Accounts receivable, net</t>
  </si>
  <si>
    <t>Inventories</t>
  </si>
  <si>
    <t>Vendor non trade receivables</t>
  </si>
  <si>
    <t>Other current assets</t>
  </si>
  <si>
    <t>Total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</si>
  <si>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</si>
  <si>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</si>
  <si>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</si>
  <si>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</si>
  <si>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</si>
  <si>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</si>
  <si>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</si>
  <si>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</si>
  <si>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</si>
  <si>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</si>
  <si>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</si>
  <si>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</si>
  <si>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Non current liabilities:</t>
  </si>
  <si>
    <t>Other non current liabilities</t>
  </si>
  <si>
    <t>Total non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</si>
  <si>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</si>
  <si>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</si>
  <si>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</si>
  <si>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</si>
  <si>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</si>
  <si>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</si>
  <si>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</si>
  <si>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</si>
  <si>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</si>
  <si>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</si>
  <si>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</si>
  <si>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</si>
  <si>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</si>
  <si>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</si>
  <si>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Other current and non current assets</t>
  </si>
  <si>
    <t>Other current and non 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</si>
  <si>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</si>
  <si>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</si>
  <si>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</si>
  <si>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</si>
  <si>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</si>
  <si>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</si>
  <si>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</si>
  <si>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</si>
  <si>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</si>
  <si>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taxes related to net share settlement of 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</si>
  <si>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</si>
  <si>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</si>
  <si>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</si>
  <si>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</si>
  <si>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</si>
  <si>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</si>
  <si>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</si>
  <si>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</si>
  <si>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</si>
  <si>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</si>
  <si>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</si>
  <si>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Years ended , December 31</t>
  </si>
  <si>
    <t>As at December 31</t>
  </si>
  <si>
    <t>n/a</t>
  </si>
  <si>
    <t>Common stock and additional paid in capital, $0.01 par value: 5,000 shares authorized; 514/521 and 491/498 shares issued and outstanding, respectively</t>
  </si>
  <si>
    <t>Share Price</t>
  </si>
  <si>
    <t>Current Assets / Daily Operational Expenses where Daily Operational Expenses = (Annual Operating Expenses - Noncash Charges) / 365</t>
  </si>
  <si>
    <t>Gross profit/Total revenue</t>
  </si>
  <si>
    <t>Operating income in row 18</t>
  </si>
  <si>
    <t>EBIT / Interest can be found at the bottom of the cash flow</t>
  </si>
  <si>
    <t>EBIT / (Interest + Debt repayment) debt repayment can be found in cash flow</t>
  </si>
  <si>
    <t>Remove 1000 multiplication from here</t>
  </si>
  <si>
    <t>Cash from operations + Capex (purchase of PPE in cash flow) + Proceeds from issuance of term debt (in cash flow)</t>
  </si>
  <si>
    <t>Remove 1000 from here</t>
  </si>
  <si>
    <t>EBIT / Capital Employed where Capital employed = Total shareholder equity + Term debt (under non-current liability)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</si>
</sst>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0" fillId="4" borderId="0" xfId="0" applyFill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165" fontId="0" fillId="0" borderId="0" xfId="0" applyNumberFormat="1"/>
    <xf numFmtId="164" fontId="0" fillId="0" borderId="0" xfId="0" applyNumberFormat="1"/>
    <xf numFmtId="167" fontId="0" fillId="0" borderId="0" xfId="0" applyNumberFormat="1"/>
    <xf numFmtId="168" fontId="0" fillId="0" borderId="0" xfId="0" applyNumberFormat="1"/>
    <xf numFmtId="164" fontId="0" fillId="0" borderId="0" xfId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1" applyNumberFormat="1" applyFont="1" applyAlignment="1"/>
    <xf numFmtId="0" fontId="0" fillId="0" borderId="0" xfId="0"/>
    <xf numFmtId="165" fontId="0" fillId="0" borderId="0" xfId="1" applyNumberFormat="1" applyFont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21" sqref="A21"/>
    </sheetView>
  </sheetViews>
  <sheetFormatPr defaultColWidth="8.77734375" defaultRowHeight="14.4" x14ac:dyDescent="0.3"/>
  <cols>
    <col min="1" max="1" width="157.77734375" style="2" customWidth="1"/>
  </cols>
  <sheetData>
    <row r="1" spans="1:1" ht="23.4" x14ac:dyDescent="0.45">
      <c r="A1" s="3" t="s">
        <v>0</v>
      </c>
    </row>
    <row r="3" spans="1:1" x14ac:dyDescent="0.3">
      <c r="A3" s="2" t="s">
        <v>59</v>
      </c>
    </row>
    <row r="4" spans="1:1" x14ac:dyDescent="0.3">
      <c r="A4" s="5" t="s">
        <v>5</v>
      </c>
    </row>
    <row r="5" spans="1:1" x14ac:dyDescent="0.3">
      <c r="A5" s="6" t="s">
        <v>1</v>
      </c>
    </row>
    <row r="7" spans="1:1" x14ac:dyDescent="0.3">
      <c r="A7" s="2" t="s">
        <v>57</v>
      </c>
    </row>
    <row r="8" spans="1:1" x14ac:dyDescent="0.3">
      <c r="A8" s="2" t="s">
        <v>58</v>
      </c>
    </row>
    <row r="9" spans="1:1" ht="28.8" x14ac:dyDescent="0.3">
      <c r="A9" s="2" t="s">
        <v>2</v>
      </c>
    </row>
    <row r="10" spans="1:1" x14ac:dyDescent="0.3">
      <c r="A10" s="2" t="s">
        <v>6</v>
      </c>
    </row>
    <row r="11" spans="1:1" x14ac:dyDescent="0.3">
      <c r="A11" s="2" t="s">
        <v>4</v>
      </c>
    </row>
    <row r="13" spans="1:1" x14ac:dyDescent="0.3">
      <c r="A13" s="4" t="s">
        <v>3</v>
      </c>
    </row>
    <row r="14" spans="1:1" x14ac:dyDescent="0.3">
      <c r="A14" s="2" t="s">
        <v>7</v>
      </c>
    </row>
    <row r="15" spans="1:1" x14ac:dyDescent="0.3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7"/>
  <sheetViews>
    <sheetView tabSelected="1" topLeftCell="B1" workbookViewId="0">
      <selection activeCell="L3" sqref="L3"/>
    </sheetView>
  </sheetViews>
  <sheetFormatPr defaultColWidth="8.77734375" defaultRowHeight="14.4" x14ac:dyDescent="0.3"/>
  <cols>
    <col min="1" max="1" width="65.77734375" customWidth="1"/>
    <col min="2" max="3" width="11.44140625" bestFit="1" customWidth="1"/>
    <col min="4" max="4" width="11.6640625" bestFit="1" customWidth="1"/>
    <col min="8" max="8" width="31.44140625" bestFit="1" customWidth="1"/>
    <col min="9" max="11" width="13.6640625" bestFit="1" customWidth="1"/>
    <col min="12" max="12" width="27.44140625" customWidth="1"/>
  </cols>
  <sheetData>
    <row r="1" spans="1:12" ht="60" customHeight="1" x14ac:dyDescent="0.3">
      <c r="A1" s="7" t="s">
        <v>60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12" x14ac:dyDescent="0.3">
      <c r="A2" s="30" t="s">
        <v>10</v>
      </c>
      <c r="B2" s="30"/>
      <c r="C2" s="30"/>
      <c r="D2" s="30"/>
    </row>
    <row r="3" spans="1:12" x14ac:dyDescent="0.3">
      <c r="B3" s="31" t="s">
        <v>61</v>
      </c>
      <c r="C3" s="31"/>
      <c r="D3" s="31"/>
      <c r="I3" s="31" t="s">
        <v>141</v>
      </c>
      <c r="J3" s="31"/>
      <c r="K3" s="31"/>
    </row>
    <row r="4" spans="1:12" x14ac:dyDescent="0.3">
      <c r="B4" s="9">
        <v>2019</v>
      </c>
      <c r="C4" s="9">
        <v>2018</v>
      </c>
      <c r="D4" s="9">
        <v>2017</v>
      </c>
      <c r="I4" s="9">
        <v>2019</v>
      </c>
      <c r="J4" s="9">
        <v>2018</v>
      </c>
      <c r="K4" s="9">
        <v>2017</v>
      </c>
    </row>
    <row r="5" spans="1:12" x14ac:dyDescent="0.3">
      <c r="A5" t="s">
        <v>62</v>
      </c>
      <c r="G5" s="22">
        <v>1</v>
      </c>
      <c r="H5" s="9" t="s">
        <v>14</v>
      </c>
    </row>
    <row r="6" spans="1:12" x14ac:dyDescent="0.3">
      <c r="A6" s="1" t="s">
        <v>63</v>
      </c>
      <c r="B6">
        <v>160408</v>
      </c>
      <c r="C6" s="10">
        <v>141915</v>
      </c>
      <c r="D6" s="10">
        <v>118573</v>
      </c>
      <c r="G6" s="22">
        <f>+G5+0.1</f>
        <v>1.1000000000000001</v>
      </c>
      <c r="H6" s="1" t="s">
        <v>15</v>
      </c>
      <c r="I6" s="26">
        <f>B42/B56</f>
        <v>1.0970482394205803</v>
      </c>
      <c r="J6" s="26">
        <f t="shared" ref="J6:K6" si="0">C42/C56</f>
        <v>1.0981123247210891</v>
      </c>
      <c r="K6" s="26">
        <f t="shared" si="0"/>
        <v>1.039977195376881</v>
      </c>
    </row>
    <row r="7" spans="1:12" x14ac:dyDescent="0.3">
      <c r="A7" s="1" t="s">
        <v>64</v>
      </c>
      <c r="B7" s="10">
        <v>120114</v>
      </c>
      <c r="C7" s="10">
        <v>90972</v>
      </c>
      <c r="D7" s="10">
        <v>59293</v>
      </c>
      <c r="G7" s="22">
        <f t="shared" ref="G7:G14" si="1">+G6+0.1</f>
        <v>1.2000000000000002</v>
      </c>
      <c r="H7" s="1" t="s">
        <v>16</v>
      </c>
      <c r="I7" s="26">
        <f>(B36+B38)/B56</f>
        <v>0.64806632350931537</v>
      </c>
      <c r="J7" s="26">
        <f t="shared" ref="J7:K7" si="2">(C36+C38)/C56</f>
        <v>0.70809024579257507</v>
      </c>
      <c r="K7" s="26">
        <f t="shared" si="2"/>
        <v>0.58196707150631444</v>
      </c>
    </row>
    <row r="8" spans="1:12" x14ac:dyDescent="0.3">
      <c r="A8" s="11" t="s">
        <v>65</v>
      </c>
      <c r="B8" s="12">
        <v>280522</v>
      </c>
      <c r="C8" s="12">
        <v>232887</v>
      </c>
      <c r="D8" s="12">
        <v>117866</v>
      </c>
      <c r="G8" s="22">
        <f t="shared" si="1"/>
        <v>1.3000000000000003</v>
      </c>
      <c r="H8" s="1" t="s">
        <v>17</v>
      </c>
      <c r="I8" s="26">
        <f>(B36+B37)/B56</f>
        <v>0.62657723317997538</v>
      </c>
      <c r="J8" s="26">
        <f t="shared" ref="J8:K8" si="3">(C36+C37)/C56</f>
        <v>0.60314953721980957</v>
      </c>
      <c r="K8" s="26">
        <f t="shared" si="3"/>
        <v>0.53532125149007481</v>
      </c>
    </row>
    <row r="9" spans="1:12" x14ac:dyDescent="0.3">
      <c r="A9" t="s">
        <v>66</v>
      </c>
      <c r="B9" s="10"/>
      <c r="C9" s="10"/>
      <c r="D9" s="10"/>
      <c r="G9" s="22">
        <f t="shared" si="1"/>
        <v>1.4000000000000004</v>
      </c>
      <c r="H9" s="1" t="s">
        <v>18</v>
      </c>
      <c r="I9" s="26" t="s">
        <v>143</v>
      </c>
      <c r="J9" s="26" t="s">
        <v>143</v>
      </c>
      <c r="K9" s="26" t="s">
        <v>143</v>
      </c>
      <c r="L9" t="s">
        <v>146</v>
      </c>
    </row>
    <row r="10" spans="1:12" x14ac:dyDescent="0.3">
      <c r="A10" s="1" t="s">
        <v>63</v>
      </c>
      <c r="B10" s="10"/>
      <c r="C10" s="10"/>
      <c r="D10" s="10"/>
      <c r="G10" s="22">
        <f t="shared" si="1"/>
        <v>1.5000000000000004</v>
      </c>
      <c r="H10" s="1" t="s">
        <v>19</v>
      </c>
      <c r="I10" s="26">
        <f>(B39/B12)*365</f>
        <v>45.195033104581483</v>
      </c>
      <c r="J10" s="26">
        <f t="shared" ref="J10:K10" si="4">(C39/C12)*365</f>
        <v>45.046638305211417</v>
      </c>
      <c r="K10" s="26">
        <f t="shared" si="4"/>
        <v>52.326862258116392</v>
      </c>
    </row>
    <row r="11" spans="1:12" x14ac:dyDescent="0.3">
      <c r="A11" s="1" t="s">
        <v>64</v>
      </c>
      <c r="B11" s="10"/>
      <c r="C11" s="10"/>
      <c r="D11" s="10"/>
      <c r="G11" s="22">
        <f t="shared" si="1"/>
        <v>1.6000000000000005</v>
      </c>
      <c r="H11" s="1" t="s">
        <v>20</v>
      </c>
      <c r="I11" s="26">
        <f>(B51/B12)*365</f>
        <v>104.03655398221535</v>
      </c>
      <c r="J11" s="26">
        <f t="shared" ref="J11:K11" si="5">(C51/C12)*365</f>
        <v>100.1759176751272</v>
      </c>
      <c r="K11" s="26">
        <f t="shared" si="5"/>
        <v>112.87758857898403</v>
      </c>
    </row>
    <row r="12" spans="1:12" x14ac:dyDescent="0.3">
      <c r="A12" s="11" t="s">
        <v>67</v>
      </c>
      <c r="B12" s="12">
        <v>165536</v>
      </c>
      <c r="C12" s="12">
        <v>139156</v>
      </c>
      <c r="D12" s="12">
        <v>111934</v>
      </c>
      <c r="G12" s="22">
        <f t="shared" si="1"/>
        <v>1.7000000000000006</v>
      </c>
      <c r="H12" s="1" t="s">
        <v>21</v>
      </c>
      <c r="I12" s="26">
        <f>(B38/B8)*365</f>
        <v>27.084649332316179</v>
      </c>
      <c r="J12" s="26">
        <f t="shared" ref="J12:K12" si="6">(C38/C8)*365</f>
        <v>26.137590333509387</v>
      </c>
      <c r="K12" s="26">
        <f t="shared" si="6"/>
        <v>40.76544550591349</v>
      </c>
    </row>
    <row r="13" spans="1:12" x14ac:dyDescent="0.3">
      <c r="A13" s="11" t="s">
        <v>11</v>
      </c>
      <c r="B13" s="12">
        <f>B8-B12</f>
        <v>114986</v>
      </c>
      <c r="C13" s="12">
        <f>C8-C12</f>
        <v>93731</v>
      </c>
      <c r="D13" s="12">
        <f>D8-D12</f>
        <v>5932</v>
      </c>
      <c r="G13" s="22">
        <f t="shared" si="1"/>
        <v>1.8000000000000007</v>
      </c>
      <c r="H13" s="1" t="s">
        <v>22</v>
      </c>
      <c r="I13" s="26">
        <f>I12+I10-I11</f>
        <v>-31.756871545317694</v>
      </c>
      <c r="J13" s="26">
        <f t="shared" ref="J13:K13" si="7">J12+J10-J11</f>
        <v>-28.991689036406385</v>
      </c>
      <c r="K13" s="26">
        <f t="shared" si="7"/>
        <v>-19.785280814954149</v>
      </c>
    </row>
    <row r="14" spans="1:12" x14ac:dyDescent="0.3">
      <c r="A14" t="s">
        <v>68</v>
      </c>
      <c r="B14" s="10"/>
      <c r="C14" s="10"/>
      <c r="D14" s="10"/>
      <c r="G14" s="22">
        <f t="shared" si="1"/>
        <v>1.9000000000000008</v>
      </c>
      <c r="H14" s="1" t="s">
        <v>23</v>
      </c>
      <c r="I14" s="26">
        <f>(I15/B8)*100</f>
        <v>-2.0925275022992849</v>
      </c>
      <c r="J14" s="26">
        <f t="shared" ref="J14:K14" si="8">(J15/C8)*100</f>
        <v>-1.8639941259065553</v>
      </c>
      <c r="K14" s="26">
        <f t="shared" si="8"/>
        <v>-4.5857159825564624</v>
      </c>
    </row>
    <row r="15" spans="1:12" x14ac:dyDescent="0.3">
      <c r="A15" s="1" t="s">
        <v>69</v>
      </c>
      <c r="B15" s="10"/>
      <c r="C15" s="10"/>
      <c r="D15" s="10"/>
      <c r="G15" s="22"/>
      <c r="H15" s="19" t="s">
        <v>24</v>
      </c>
      <c r="I15" s="26">
        <f>B38+B39-B51</f>
        <v>-5870</v>
      </c>
      <c r="J15" s="26">
        <f t="shared" ref="J15:K15" si="9">C38+C39-C51</f>
        <v>-4341</v>
      </c>
      <c r="K15" s="26">
        <f t="shared" si="9"/>
        <v>-5405</v>
      </c>
    </row>
    <row r="16" spans="1:12" x14ac:dyDescent="0.3">
      <c r="A16" s="1" t="s">
        <v>70</v>
      </c>
      <c r="B16" s="10"/>
      <c r="C16" s="10"/>
      <c r="D16" s="10"/>
      <c r="G16" s="22"/>
    </row>
    <row r="17" spans="1:12" x14ac:dyDescent="0.3">
      <c r="A17" s="11" t="s">
        <v>71</v>
      </c>
      <c r="B17" s="12">
        <v>265981</v>
      </c>
      <c r="C17" s="12">
        <v>220466</v>
      </c>
      <c r="D17" s="12">
        <v>173760</v>
      </c>
      <c r="G17" s="22">
        <f>+G5+1</f>
        <v>2</v>
      </c>
      <c r="H17" s="23" t="s">
        <v>25</v>
      </c>
    </row>
    <row r="18" spans="1:12" s="11" customFormat="1" x14ac:dyDescent="0.3">
      <c r="A18" s="11" t="s">
        <v>72</v>
      </c>
      <c r="B18" s="12">
        <v>14541</v>
      </c>
      <c r="C18" s="12">
        <v>12421</v>
      </c>
      <c r="D18" s="12">
        <v>4106</v>
      </c>
      <c r="G18" s="22">
        <f>+G17+0.1</f>
        <v>2.1</v>
      </c>
      <c r="H18" s="1" t="s">
        <v>11</v>
      </c>
      <c r="I18" s="28">
        <f>B20/B8</f>
        <v>4.9821404381831018E-2</v>
      </c>
      <c r="J18" s="28">
        <f t="shared" ref="J18:K18" si="10">C20/C8</f>
        <v>4.8353922717884641E-2</v>
      </c>
      <c r="K18" s="28">
        <f t="shared" si="10"/>
        <v>3.2290906622775013E-2</v>
      </c>
      <c r="L18" t="s">
        <v>147</v>
      </c>
    </row>
    <row r="19" spans="1:12" x14ac:dyDescent="0.3">
      <c r="A19" t="s">
        <v>73</v>
      </c>
      <c r="B19" s="10">
        <v>203</v>
      </c>
      <c r="C19" s="10">
        <v>-183</v>
      </c>
      <c r="D19" s="10">
        <v>346</v>
      </c>
      <c r="G19" s="22">
        <f>+G18+0.1</f>
        <v>2.2000000000000002</v>
      </c>
      <c r="H19" s="1" t="s">
        <v>26</v>
      </c>
      <c r="I19" s="28">
        <f>I20/B8</f>
        <v>0.12950855904349748</v>
      </c>
      <c r="J19" s="28">
        <f t="shared" ref="J19:K19" si="11">J20/C8</f>
        <v>0.11920802792770743</v>
      </c>
      <c r="K19" s="28">
        <f t="shared" si="11"/>
        <v>0.13221794240917653</v>
      </c>
    </row>
    <row r="20" spans="1:12" x14ac:dyDescent="0.3">
      <c r="A20" s="11" t="s">
        <v>74</v>
      </c>
      <c r="B20" s="12">
        <v>13976</v>
      </c>
      <c r="C20" s="12">
        <v>11261</v>
      </c>
      <c r="D20" s="12">
        <v>3806</v>
      </c>
      <c r="G20" s="22"/>
      <c r="H20" s="19" t="s">
        <v>27</v>
      </c>
      <c r="I20" s="29">
        <f>B18+B79</f>
        <v>36330</v>
      </c>
      <c r="J20" s="29">
        <f t="shared" ref="J20:K20" si="12">C18+C79</f>
        <v>27762</v>
      </c>
      <c r="K20" s="29">
        <f t="shared" si="12"/>
        <v>15584</v>
      </c>
    </row>
    <row r="21" spans="1:12" x14ac:dyDescent="0.3">
      <c r="A21" t="s">
        <v>75</v>
      </c>
      <c r="B21" s="10">
        <v>-2374</v>
      </c>
      <c r="C21" s="10">
        <v>-1197</v>
      </c>
      <c r="D21" s="10">
        <v>-769</v>
      </c>
      <c r="G21" s="22">
        <f>+G19+0.1</f>
        <v>2.3000000000000003</v>
      </c>
      <c r="H21" s="1" t="s">
        <v>28</v>
      </c>
      <c r="I21" s="28">
        <f>I22/B8</f>
        <v>-0.53826437855141485</v>
      </c>
      <c r="J21" s="28">
        <f t="shared" ref="J21:K21" si="13">J22/C8</f>
        <v>-0.54419095956408048</v>
      </c>
      <c r="K21" s="28">
        <f t="shared" si="13"/>
        <v>-1.4238881441637112</v>
      </c>
    </row>
    <row r="22" spans="1:12" ht="15" thickBot="1" x14ac:dyDescent="0.35">
      <c r="A22" s="13" t="s">
        <v>76</v>
      </c>
      <c r="B22" s="14">
        <v>11588</v>
      </c>
      <c r="C22" s="14">
        <v>10073</v>
      </c>
      <c r="D22" s="14">
        <v>3033</v>
      </c>
      <c r="G22" s="22"/>
      <c r="H22" s="19" t="s">
        <v>29</v>
      </c>
      <c r="I22" s="29">
        <f>B13-B17</f>
        <v>-150995</v>
      </c>
      <c r="J22" s="29">
        <f t="shared" ref="J22:K22" si="14">C13-C17</f>
        <v>-126735</v>
      </c>
      <c r="K22" s="29">
        <f t="shared" si="14"/>
        <v>-167828</v>
      </c>
      <c r="L22" t="s">
        <v>148</v>
      </c>
    </row>
    <row r="23" spans="1:12" ht="15" thickTop="1" x14ac:dyDescent="0.3">
      <c r="A23" t="s">
        <v>77</v>
      </c>
      <c r="G23" s="22">
        <f>+G21+0.1</f>
        <v>2.4000000000000004</v>
      </c>
      <c r="H23" s="1" t="s">
        <v>30</v>
      </c>
      <c r="I23" s="28">
        <f>B22/B8</f>
        <v>4.1308703060722513E-2</v>
      </c>
      <c r="J23" s="28">
        <f t="shared" ref="J23:K23" si="15">C22/C8</f>
        <v>4.3252736305590261E-2</v>
      </c>
      <c r="K23" s="28">
        <f t="shared" si="15"/>
        <v>2.5732611609794172E-2</v>
      </c>
    </row>
    <row r="24" spans="1:12" x14ac:dyDescent="0.3">
      <c r="A24" s="1" t="s">
        <v>78</v>
      </c>
      <c r="B24" s="15">
        <v>23.46</v>
      </c>
      <c r="C24" s="15">
        <v>20.68</v>
      </c>
      <c r="D24" s="15">
        <v>6.32</v>
      </c>
      <c r="G24" s="22"/>
    </row>
    <row r="25" spans="1:12" x14ac:dyDescent="0.3">
      <c r="A25" s="1" t="s">
        <v>79</v>
      </c>
      <c r="B25" s="15">
        <v>23.01</v>
      </c>
      <c r="C25" s="15">
        <v>20.14</v>
      </c>
      <c r="D25" s="15">
        <v>6.15</v>
      </c>
      <c r="G25" s="22">
        <f>+G17+1</f>
        <v>3</v>
      </c>
      <c r="H25" s="9" t="s">
        <v>31</v>
      </c>
    </row>
    <row r="26" spans="1:12" x14ac:dyDescent="0.3">
      <c r="A26" t="s">
        <v>80</v>
      </c>
      <c r="G26" s="22">
        <f>+G25+0.1</f>
        <v>3.1</v>
      </c>
      <c r="H26" s="1" t="s">
        <v>32</v>
      </c>
      <c r="I26" s="28">
        <f>B59/B68</f>
        <v>0.37728005156300354</v>
      </c>
      <c r="J26" s="28">
        <f t="shared" ref="J26:K26" si="16">C59/C68</f>
        <v>0.53950722175021237</v>
      </c>
      <c r="K26" s="28">
        <f t="shared" si="16"/>
        <v>0.89295896640080841</v>
      </c>
    </row>
    <row r="27" spans="1:12" x14ac:dyDescent="0.3">
      <c r="A27" s="1" t="s">
        <v>78</v>
      </c>
      <c r="B27" s="16">
        <v>494000</v>
      </c>
      <c r="C27" s="16">
        <v>487000</v>
      </c>
      <c r="D27" s="16">
        <v>480000</v>
      </c>
      <c r="G27" s="22">
        <f t="shared" ref="G27:G31" si="17">+G26+0.1</f>
        <v>3.2</v>
      </c>
      <c r="H27" s="1" t="s">
        <v>33</v>
      </c>
      <c r="I27" s="28">
        <f>B59/B48</f>
        <v>0.10394764881375196</v>
      </c>
      <c r="J27" s="28">
        <f t="shared" ref="J27:K27" si="18">C59/C48</f>
        <v>0.14445305198957256</v>
      </c>
      <c r="K27" s="28">
        <f t="shared" si="18"/>
        <v>0.18843195491584799</v>
      </c>
    </row>
    <row r="28" spans="1:12" x14ac:dyDescent="0.3">
      <c r="A28" s="1" t="s">
        <v>79</v>
      </c>
      <c r="B28" s="16">
        <v>504000</v>
      </c>
      <c r="C28" s="16">
        <v>500000</v>
      </c>
      <c r="D28" s="16">
        <v>493000</v>
      </c>
      <c r="G28" s="22">
        <f t="shared" si="17"/>
        <v>3.3000000000000003</v>
      </c>
      <c r="H28" s="1" t="s">
        <v>34</v>
      </c>
      <c r="I28" s="28">
        <f>B59/B48</f>
        <v>0.10394764881375196</v>
      </c>
      <c r="J28" s="28">
        <f t="shared" ref="J28:K28" si="19">C59/C48</f>
        <v>0.14445305198957256</v>
      </c>
      <c r="K28" s="28">
        <f t="shared" si="19"/>
        <v>0.18843195491584799</v>
      </c>
    </row>
    <row r="29" spans="1:12" x14ac:dyDescent="0.3">
      <c r="A29" s="1" t="s">
        <v>145</v>
      </c>
      <c r="B29">
        <v>92.4</v>
      </c>
      <c r="C29">
        <v>75.099999999999994</v>
      </c>
      <c r="D29">
        <v>58.5</v>
      </c>
      <c r="G29" s="22">
        <f t="shared" si="17"/>
        <v>3.4000000000000004</v>
      </c>
      <c r="H29" s="1" t="s">
        <v>35</v>
      </c>
      <c r="I29" s="26">
        <f>B91/-B105</f>
        <v>14.349478390461996</v>
      </c>
      <c r="J29" s="26">
        <f t="shared" ref="J29:K29" si="20">C91/-C105</f>
        <v>45.992514970059879</v>
      </c>
      <c r="K29" s="26">
        <f t="shared" si="20"/>
        <v>14.116064565718679</v>
      </c>
      <c r="L29" t="s">
        <v>149</v>
      </c>
    </row>
    <row r="30" spans="1:12" x14ac:dyDescent="0.3">
      <c r="G30" s="22">
        <f t="shared" si="17"/>
        <v>3.5000000000000004</v>
      </c>
      <c r="H30" s="1" t="s">
        <v>36</v>
      </c>
      <c r="I30" s="26">
        <f>B91/-B99</f>
        <v>1.5861784934722623</v>
      </c>
      <c r="J30" s="26">
        <f t="shared" ref="J30:K30" si="21">C91/-C99</f>
        <v>2.4838709677419355</v>
      </c>
      <c r="K30" s="26">
        <f t="shared" si="21"/>
        <v>0.67807561660020677</v>
      </c>
      <c r="L30" t="s">
        <v>150</v>
      </c>
    </row>
    <row r="31" spans="1:12" x14ac:dyDescent="0.3">
      <c r="A31" s="30" t="s">
        <v>12</v>
      </c>
      <c r="B31" s="30"/>
      <c r="C31" s="30"/>
      <c r="D31" s="30"/>
      <c r="G31" s="22">
        <f t="shared" si="17"/>
        <v>3.6000000000000005</v>
      </c>
      <c r="H31" s="1" t="s">
        <v>37</v>
      </c>
      <c r="I31" s="26">
        <f>I32/B28*1000</f>
        <v>76.416666666666657</v>
      </c>
      <c r="J31" s="26">
        <f t="shared" ref="J31:K31" si="22">J32/C28*1000</f>
        <v>61.445999999999998</v>
      </c>
      <c r="K31" s="26">
        <f t="shared" si="22"/>
        <v>37.251521298174438</v>
      </c>
      <c r="L31" t="s">
        <v>151</v>
      </c>
    </row>
    <row r="32" spans="1:12" x14ac:dyDescent="0.3">
      <c r="B32" s="31" t="s">
        <v>142</v>
      </c>
      <c r="C32" s="31"/>
      <c r="D32" s="31"/>
      <c r="G32" s="22"/>
      <c r="H32" s="19" t="s">
        <v>38</v>
      </c>
      <c r="I32" s="25">
        <f>B91</f>
        <v>38514</v>
      </c>
      <c r="J32" s="25">
        <f t="shared" ref="J32:K32" si="23">C91</f>
        <v>30723</v>
      </c>
      <c r="K32" s="25">
        <f t="shared" si="23"/>
        <v>18365</v>
      </c>
      <c r="L32" t="s">
        <v>152</v>
      </c>
    </row>
    <row r="33" spans="1:12" x14ac:dyDescent="0.3">
      <c r="B33" s="9">
        <v>2019</v>
      </c>
      <c r="C33" s="9">
        <v>2018</v>
      </c>
      <c r="D33" s="9">
        <v>2017</v>
      </c>
      <c r="G33" s="22"/>
    </row>
    <row r="34" spans="1:12" x14ac:dyDescent="0.3">
      <c r="G34" s="22">
        <f>+G25+1</f>
        <v>4</v>
      </c>
      <c r="H34" s="23" t="s">
        <v>39</v>
      </c>
    </row>
    <row r="35" spans="1:12" x14ac:dyDescent="0.3">
      <c r="A35" t="s">
        <v>81</v>
      </c>
      <c r="G35" s="22">
        <f>+G34+0.1</f>
        <v>4.0999999999999996</v>
      </c>
      <c r="H35" s="1" t="s">
        <v>40</v>
      </c>
      <c r="I35" s="28">
        <f>B8/B48</f>
        <v>1.2453917459866459</v>
      </c>
      <c r="J35" s="28">
        <f t="shared" ref="J35:K35" si="24">C8/C48</f>
        <v>1.431846687324775</v>
      </c>
      <c r="K35" s="28">
        <f t="shared" si="24"/>
        <v>0.89761632777397005</v>
      </c>
    </row>
    <row r="36" spans="1:12" x14ac:dyDescent="0.3">
      <c r="A36" s="1" t="s">
        <v>82</v>
      </c>
      <c r="B36" s="10">
        <v>36092</v>
      </c>
      <c r="C36" s="10">
        <v>31750</v>
      </c>
      <c r="D36" s="10">
        <v>20522</v>
      </c>
      <c r="G36" s="22">
        <f t="shared" ref="G36:G38" si="25">+G35+0.1</f>
        <v>4.1999999999999993</v>
      </c>
      <c r="H36" s="1" t="s">
        <v>41</v>
      </c>
      <c r="I36" s="28">
        <f>B8/B42</f>
        <v>2.9119729275229931</v>
      </c>
      <c r="J36" s="28">
        <f t="shared" ref="J36:K36" si="26">C8/C42</f>
        <v>3.1009840082022877</v>
      </c>
      <c r="K36" s="28">
        <f t="shared" si="26"/>
        <v>1.9580045517218465</v>
      </c>
    </row>
    <row r="37" spans="1:12" x14ac:dyDescent="0.3">
      <c r="A37" s="1" t="s">
        <v>83</v>
      </c>
      <c r="B37" s="10">
        <v>18929</v>
      </c>
      <c r="C37" s="10">
        <v>9500</v>
      </c>
      <c r="D37" s="10">
        <v>10464</v>
      </c>
      <c r="G37" s="22">
        <f t="shared" si="25"/>
        <v>4.2999999999999989</v>
      </c>
      <c r="H37" s="1" t="s">
        <v>42</v>
      </c>
      <c r="I37" s="28">
        <f>B12/B39</f>
        <v>8.0761086988339752</v>
      </c>
      <c r="J37" s="28">
        <f t="shared" ref="J37:K37" si="27">C12/C39</f>
        <v>8.1027134039827651</v>
      </c>
      <c r="K37" s="28">
        <f t="shared" si="27"/>
        <v>6.9753848071290587</v>
      </c>
    </row>
    <row r="38" spans="1:12" x14ac:dyDescent="0.3">
      <c r="A38" s="1" t="s">
        <v>84</v>
      </c>
      <c r="B38" s="10">
        <v>20816</v>
      </c>
      <c r="C38" s="10">
        <v>16677</v>
      </c>
      <c r="D38" s="10">
        <v>13164</v>
      </c>
      <c r="G38" s="22">
        <f t="shared" si="25"/>
        <v>4.3999999999999986</v>
      </c>
      <c r="H38" s="1" t="s">
        <v>43</v>
      </c>
      <c r="I38" s="27">
        <f>B22/B48</f>
        <v>5.1445517829237106E-2</v>
      </c>
      <c r="J38" s="27">
        <f t="shared" ref="J38:K38" si="28">C22/C48</f>
        <v>6.1931287196891449E-2</v>
      </c>
      <c r="K38" s="27">
        <f t="shared" si="28"/>
        <v>2.3098012337217273E-2</v>
      </c>
    </row>
    <row r="39" spans="1:12" x14ac:dyDescent="0.3">
      <c r="A39" s="1" t="s">
        <v>85</v>
      </c>
      <c r="B39" s="10">
        <v>20497</v>
      </c>
      <c r="C39" s="10">
        <v>17174</v>
      </c>
      <c r="D39" s="10">
        <v>16047</v>
      </c>
      <c r="G39" s="22"/>
    </row>
    <row r="40" spans="1:12" x14ac:dyDescent="0.3">
      <c r="A40" s="1" t="s">
        <v>86</v>
      </c>
      <c r="B40" s="10"/>
      <c r="C40" s="10"/>
      <c r="D40" s="10"/>
      <c r="G40" s="22">
        <f>+G34+1</f>
        <v>5</v>
      </c>
      <c r="H40" s="23" t="s">
        <v>44</v>
      </c>
    </row>
    <row r="41" spans="1:12" x14ac:dyDescent="0.3">
      <c r="A41" s="1" t="s">
        <v>87</v>
      </c>
      <c r="B41" s="10"/>
      <c r="C41" s="10"/>
      <c r="D41" s="10"/>
      <c r="G41" s="22">
        <f>+G40+0.1</f>
        <v>5.0999999999999996</v>
      </c>
      <c r="H41" s="1" t="s">
        <v>45</v>
      </c>
      <c r="I41" s="28">
        <f>B29/B25</f>
        <v>4.0156453715775751</v>
      </c>
      <c r="J41" s="28">
        <f t="shared" ref="J41:K41" si="29">C29/C25</f>
        <v>3.728897715988083</v>
      </c>
      <c r="K41" s="28">
        <f t="shared" si="29"/>
        <v>9.5121951219512191</v>
      </c>
    </row>
    <row r="42" spans="1:12" x14ac:dyDescent="0.3">
      <c r="A42" s="11" t="s">
        <v>88</v>
      </c>
      <c r="B42" s="12">
        <v>96334</v>
      </c>
      <c r="C42" s="12">
        <v>75101</v>
      </c>
      <c r="D42" s="12">
        <v>60197</v>
      </c>
      <c r="G42" s="22">
        <f t="shared" ref="G42:G45" si="30">+G41+0.1</f>
        <v>5.1999999999999993</v>
      </c>
      <c r="H42" s="19" t="s">
        <v>46</v>
      </c>
      <c r="I42" s="26">
        <f>B22/(B28/1000)</f>
        <v>22.99206349206349</v>
      </c>
      <c r="J42" s="26">
        <f t="shared" ref="J42:K42" si="31">C22/(C28/1000)</f>
        <v>20.146000000000001</v>
      </c>
      <c r="K42" s="26">
        <f t="shared" si="31"/>
        <v>6.1521298174442194</v>
      </c>
      <c r="L42" t="s">
        <v>153</v>
      </c>
    </row>
    <row r="43" spans="1:12" x14ac:dyDescent="0.3">
      <c r="A43" t="s">
        <v>89</v>
      </c>
      <c r="B43" s="10"/>
      <c r="C43" s="10"/>
      <c r="D43" s="10"/>
      <c r="G43" s="22">
        <f t="shared" si="30"/>
        <v>5.2999999999999989</v>
      </c>
      <c r="H43" s="1" t="s">
        <v>47</v>
      </c>
      <c r="I43" s="26">
        <f>B29/I44</f>
        <v>0.75039639058975194</v>
      </c>
      <c r="J43" s="26">
        <f t="shared" ref="J43:K43" si="32">C29/J44</f>
        <v>0.86224712392936687</v>
      </c>
      <c r="K43" s="26">
        <f t="shared" si="32"/>
        <v>1.0408351077267315</v>
      </c>
    </row>
    <row r="44" spans="1:12" x14ac:dyDescent="0.3">
      <c r="A44" s="1" t="s">
        <v>83</v>
      </c>
      <c r="B44" s="10">
        <v>25141</v>
      </c>
      <c r="C44" s="10" t="s">
        <v>143</v>
      </c>
      <c r="D44" s="10" t="s">
        <v>143</v>
      </c>
      <c r="G44" s="22">
        <f t="shared" si="30"/>
        <v>5.3999999999999986</v>
      </c>
      <c r="H44" s="19" t="s">
        <v>48</v>
      </c>
      <c r="I44" s="26">
        <f>(B48-B62)/B28*1000</f>
        <v>123.13492063492063</v>
      </c>
      <c r="J44" s="26">
        <f t="shared" ref="J44:K44" si="33">(C48-C62)/C28*1000</f>
        <v>87.097999999999999</v>
      </c>
      <c r="K44" s="26">
        <f t="shared" si="33"/>
        <v>56.204868154158213</v>
      </c>
      <c r="L44" t="s">
        <v>153</v>
      </c>
    </row>
    <row r="45" spans="1:12" x14ac:dyDescent="0.3">
      <c r="A45" s="1" t="s">
        <v>90</v>
      </c>
      <c r="B45" s="10">
        <v>72705</v>
      </c>
      <c r="C45" s="10">
        <v>61797</v>
      </c>
      <c r="D45" s="10">
        <v>48866</v>
      </c>
      <c r="G45" s="22">
        <f t="shared" si="30"/>
        <v>5.4999999999999982</v>
      </c>
      <c r="H45" s="1" t="s">
        <v>49</v>
      </c>
      <c r="I45">
        <f>B102/B22*-1</f>
        <v>0</v>
      </c>
      <c r="J45">
        <f t="shared" ref="J45:K45" si="34">C102/C22*-1</f>
        <v>0</v>
      </c>
      <c r="K45">
        <f t="shared" si="34"/>
        <v>0</v>
      </c>
    </row>
    <row r="46" spans="1:12" x14ac:dyDescent="0.3">
      <c r="A46" s="1" t="s">
        <v>91</v>
      </c>
      <c r="B46" s="10">
        <f>14754+16314</f>
        <v>31068</v>
      </c>
      <c r="C46" s="10">
        <f>14548+11202</f>
        <v>25750</v>
      </c>
      <c r="D46" s="10">
        <f>13350+8897</f>
        <v>22247</v>
      </c>
      <c r="G46" s="22"/>
      <c r="H46" s="19" t="s">
        <v>50</v>
      </c>
      <c r="I46">
        <v>0</v>
      </c>
      <c r="J46">
        <v>0</v>
      </c>
      <c r="K46">
        <v>0</v>
      </c>
    </row>
    <row r="47" spans="1:12" x14ac:dyDescent="0.3">
      <c r="A47" s="11" t="s">
        <v>92</v>
      </c>
      <c r="B47" s="12">
        <f>B44+B45+B46</f>
        <v>128914</v>
      </c>
      <c r="C47" s="12">
        <f>C45+C46</f>
        <v>87547</v>
      </c>
      <c r="D47" s="12">
        <f>D45+D46</f>
        <v>71113</v>
      </c>
      <c r="G47" s="22">
        <f>+G45+0.1</f>
        <v>5.5999999999999979</v>
      </c>
      <c r="H47" s="1" t="s">
        <v>51</v>
      </c>
      <c r="I47">
        <v>0</v>
      </c>
      <c r="J47">
        <v>0</v>
      </c>
      <c r="K47">
        <v>0</v>
      </c>
    </row>
    <row r="48" spans="1:12" ht="15" thickBot="1" x14ac:dyDescent="0.35">
      <c r="A48" s="13" t="s">
        <v>93</v>
      </c>
      <c r="B48" s="14">
        <v>225248</v>
      </c>
      <c r="C48" s="14">
        <v>162648</v>
      </c>
      <c r="D48" s="14">
        <v>131310</v>
      </c>
      <c r="G48" s="22">
        <f t="shared" ref="G48:G51" si="35">+G46+0.1</f>
        <v>0.1</v>
      </c>
      <c r="H48" s="1" t="s">
        <v>52</v>
      </c>
      <c r="I48" s="28">
        <f>B22/B68</f>
        <v>0.1867225265871737</v>
      </c>
      <c r="J48" s="28">
        <f t="shared" ref="J48:K48" si="36">C22/C68</f>
        <v>0.231302670555007</v>
      </c>
      <c r="K48" s="28">
        <f t="shared" si="36"/>
        <v>0.10945902053484427</v>
      </c>
    </row>
    <row r="49" spans="1:12" ht="15" thickTop="1" x14ac:dyDescent="0.3">
      <c r="G49" s="22">
        <f t="shared" si="35"/>
        <v>5.6999999999999975</v>
      </c>
      <c r="H49" s="1" t="s">
        <v>53</v>
      </c>
      <c r="I49" s="26">
        <f>I22/B55+B68</f>
        <v>62055.34526341749</v>
      </c>
      <c r="J49" s="26">
        <f t="shared" ref="J49:K49" si="37">J22/C55+C68</f>
        <v>43543.644170223553</v>
      </c>
      <c r="K49" s="26">
        <f t="shared" si="37"/>
        <v>27699.763456246561</v>
      </c>
      <c r="L49" t="s">
        <v>154</v>
      </c>
    </row>
    <row r="50" spans="1:12" x14ac:dyDescent="0.3">
      <c r="A50" t="s">
        <v>94</v>
      </c>
      <c r="G50" s="22">
        <f t="shared" si="35"/>
        <v>0.2</v>
      </c>
      <c r="H50" s="1" t="s">
        <v>43</v>
      </c>
      <c r="I50" s="27">
        <f>I38</f>
        <v>5.1445517829237106E-2</v>
      </c>
      <c r="J50" s="27">
        <f t="shared" ref="J50:K50" si="38">J38</f>
        <v>6.1931287196891449E-2</v>
      </c>
      <c r="K50" s="27">
        <f t="shared" si="38"/>
        <v>2.3098012337217273E-2</v>
      </c>
    </row>
    <row r="51" spans="1:12" x14ac:dyDescent="0.3">
      <c r="A51" s="1" t="s">
        <v>95</v>
      </c>
      <c r="B51" s="10">
        <v>47183</v>
      </c>
      <c r="C51" s="10">
        <v>38192</v>
      </c>
      <c r="D51" s="10">
        <v>34616</v>
      </c>
      <c r="G51" s="22">
        <f t="shared" si="35"/>
        <v>5.7999999999999972</v>
      </c>
      <c r="H51" s="1" t="s">
        <v>54</v>
      </c>
      <c r="I51" s="28">
        <f>I52/I20</f>
        <v>4.7802257087806224</v>
      </c>
      <c r="J51" s="28">
        <f t="shared" ref="J51:K51" si="39">J52/J20</f>
        <v>4.4989193862113677</v>
      </c>
      <c r="K51" s="28">
        <f t="shared" si="39"/>
        <v>7.1816927618069819</v>
      </c>
    </row>
    <row r="52" spans="1:12" x14ac:dyDescent="0.3">
      <c r="A52" s="1" t="s">
        <v>96</v>
      </c>
      <c r="B52" s="10"/>
      <c r="C52" s="10"/>
      <c r="D52" s="10"/>
      <c r="G52" s="22"/>
      <c r="H52" s="19" t="s">
        <v>55</v>
      </c>
      <c r="I52" s="26">
        <f>((B29*B28)/1000)+B62-B36</f>
        <v>173665.6</v>
      </c>
      <c r="J52" s="26">
        <f t="shared" ref="J52:K52" si="40">((C29*C28)/1000)+C62-C36</f>
        <v>124899</v>
      </c>
      <c r="K52" s="26">
        <f t="shared" si="40"/>
        <v>111919.5</v>
      </c>
      <c r="L52" t="s">
        <v>153</v>
      </c>
    </row>
    <row r="53" spans="1:12" x14ac:dyDescent="0.3">
      <c r="A53" s="1" t="s">
        <v>97</v>
      </c>
      <c r="B53" s="10">
        <v>8190</v>
      </c>
      <c r="C53" s="10">
        <v>6536</v>
      </c>
      <c r="D53" s="10">
        <v>5097</v>
      </c>
    </row>
    <row r="54" spans="1:12" x14ac:dyDescent="0.3">
      <c r="A54" s="1" t="s">
        <v>98</v>
      </c>
      <c r="B54" s="10"/>
      <c r="C54" s="10"/>
      <c r="D54" s="10"/>
    </row>
    <row r="55" spans="1:12" x14ac:dyDescent="0.3">
      <c r="A55" s="1" t="s">
        <v>99</v>
      </c>
      <c r="B55" s="10">
        <v>32439</v>
      </c>
      <c r="C55" s="10">
        <v>23663</v>
      </c>
      <c r="D55" s="10">
        <v>18170</v>
      </c>
    </row>
    <row r="56" spans="1:12" x14ac:dyDescent="0.3">
      <c r="A56" s="11" t="s">
        <v>100</v>
      </c>
      <c r="B56" s="12">
        <v>87812</v>
      </c>
      <c r="C56" s="12">
        <v>68391</v>
      </c>
      <c r="D56" s="12">
        <v>57883</v>
      </c>
    </row>
    <row r="57" spans="1:12" x14ac:dyDescent="0.3">
      <c r="A57" t="s">
        <v>101</v>
      </c>
      <c r="B57" s="10"/>
      <c r="C57" s="10"/>
      <c r="D57" s="10"/>
    </row>
    <row r="58" spans="1:12" x14ac:dyDescent="0.3">
      <c r="A58" s="1" t="s">
        <v>97</v>
      </c>
      <c r="B58" s="10"/>
      <c r="C58" s="10"/>
      <c r="D58" s="10"/>
    </row>
    <row r="59" spans="1:12" x14ac:dyDescent="0.3">
      <c r="A59" s="1" t="s">
        <v>99</v>
      </c>
      <c r="B59" s="10">
        <v>23414</v>
      </c>
      <c r="C59" s="10">
        <v>23495</v>
      </c>
      <c r="D59" s="10">
        <v>24743</v>
      </c>
    </row>
    <row r="60" spans="1:12" x14ac:dyDescent="0.3">
      <c r="A60" s="1" t="s">
        <v>102</v>
      </c>
      <c r="B60" s="10">
        <f>39791+12171</f>
        <v>51962</v>
      </c>
      <c r="C60" s="10">
        <f>9650+17563</f>
        <v>27213</v>
      </c>
      <c r="D60" s="10">
        <v>20975</v>
      </c>
    </row>
    <row r="61" spans="1:12" x14ac:dyDescent="0.3">
      <c r="A61" s="24" t="s">
        <v>103</v>
      </c>
      <c r="B61" s="10">
        <f>B59+B60</f>
        <v>75376</v>
      </c>
      <c r="C61" s="10">
        <f>C59+C60</f>
        <v>50708</v>
      </c>
      <c r="D61" s="10">
        <f>D59+D60</f>
        <v>45718</v>
      </c>
    </row>
    <row r="62" spans="1:12" x14ac:dyDescent="0.3">
      <c r="A62" s="11" t="s">
        <v>104</v>
      </c>
      <c r="B62" s="12">
        <f>B61+B56</f>
        <v>163188</v>
      </c>
      <c r="C62" s="12">
        <f>C56+C61</f>
        <v>119099</v>
      </c>
      <c r="D62" s="12">
        <f>D56+D61</f>
        <v>103601</v>
      </c>
    </row>
    <row r="63" spans="1:12" x14ac:dyDescent="0.3">
      <c r="B63" s="10"/>
      <c r="C63" s="10"/>
      <c r="D63" s="10"/>
    </row>
    <row r="64" spans="1:12" x14ac:dyDescent="0.3">
      <c r="A64" t="s">
        <v>105</v>
      </c>
      <c r="B64" s="10"/>
      <c r="C64" s="10"/>
      <c r="D64" s="10"/>
    </row>
    <row r="65" spans="1:4" x14ac:dyDescent="0.3">
      <c r="A65" s="1" t="s">
        <v>144</v>
      </c>
      <c r="B65" s="10"/>
      <c r="C65" s="10"/>
      <c r="D65" s="10"/>
    </row>
    <row r="66" spans="1:4" x14ac:dyDescent="0.3">
      <c r="A66" s="1" t="s">
        <v>106</v>
      </c>
      <c r="B66" s="10">
        <v>31220</v>
      </c>
      <c r="C66" s="10">
        <v>19625</v>
      </c>
      <c r="D66" s="10">
        <v>8636</v>
      </c>
    </row>
    <row r="67" spans="1:4" x14ac:dyDescent="0.3">
      <c r="A67" s="1" t="s">
        <v>107</v>
      </c>
      <c r="B67" s="10">
        <v>-986</v>
      </c>
      <c r="C67" s="10">
        <v>-1035</v>
      </c>
      <c r="D67" s="10">
        <v>-484</v>
      </c>
    </row>
    <row r="68" spans="1:4" x14ac:dyDescent="0.3">
      <c r="A68" s="11" t="s">
        <v>108</v>
      </c>
      <c r="B68" s="12">
        <v>62060</v>
      </c>
      <c r="C68" s="12">
        <v>43549</v>
      </c>
      <c r="D68" s="12">
        <v>27709</v>
      </c>
    </row>
    <row r="69" spans="1:4" ht="15" thickBot="1" x14ac:dyDescent="0.35">
      <c r="A69" s="13" t="s">
        <v>109</v>
      </c>
      <c r="B69" s="14">
        <v>225248</v>
      </c>
      <c r="C69" s="14">
        <v>162648</v>
      </c>
      <c r="D69" s="14">
        <v>131310</v>
      </c>
    </row>
    <row r="70" spans="1:4" ht="15" thickTop="1" x14ac:dyDescent="0.3"/>
    <row r="71" spans="1:4" x14ac:dyDescent="0.3">
      <c r="A71" s="30" t="s">
        <v>13</v>
      </c>
      <c r="B71" s="30"/>
      <c r="C71" s="30"/>
      <c r="D71" s="30"/>
    </row>
    <row r="72" spans="1:4" x14ac:dyDescent="0.3">
      <c r="B72" s="31" t="s">
        <v>61</v>
      </c>
      <c r="C72" s="31"/>
      <c r="D72" s="31"/>
    </row>
    <row r="73" spans="1:4" x14ac:dyDescent="0.3">
      <c r="B73" s="9">
        <v>2019</v>
      </c>
      <c r="C73" s="9">
        <v>2018</v>
      </c>
      <c r="D73" s="9">
        <v>2017</v>
      </c>
    </row>
    <row r="75" spans="1:4" x14ac:dyDescent="0.3">
      <c r="A75" s="9" t="s">
        <v>110</v>
      </c>
      <c r="B75" s="17">
        <v>32173</v>
      </c>
      <c r="C75" s="17">
        <v>21856</v>
      </c>
      <c r="D75" s="17">
        <v>19934</v>
      </c>
    </row>
    <row r="76" spans="1:4" x14ac:dyDescent="0.3">
      <c r="A76" t="s">
        <v>111</v>
      </c>
      <c r="B76" s="10"/>
      <c r="C76" s="10"/>
      <c r="D76" s="10"/>
    </row>
    <row r="77" spans="1:4" x14ac:dyDescent="0.3">
      <c r="A77" s="18" t="s">
        <v>76</v>
      </c>
      <c r="B77" s="17">
        <v>11588</v>
      </c>
      <c r="C77" s="17">
        <v>10073</v>
      </c>
      <c r="D77" s="17">
        <v>3033</v>
      </c>
    </row>
    <row r="78" spans="1:4" x14ac:dyDescent="0.3">
      <c r="A78" s="1" t="s">
        <v>112</v>
      </c>
      <c r="B78" s="10"/>
      <c r="C78" s="10"/>
      <c r="D78" s="10"/>
    </row>
    <row r="79" spans="1:4" x14ac:dyDescent="0.3">
      <c r="A79" s="19" t="s">
        <v>113</v>
      </c>
      <c r="B79" s="10">
        <v>21789</v>
      </c>
      <c r="C79" s="10">
        <v>15341</v>
      </c>
      <c r="D79" s="10">
        <v>11478</v>
      </c>
    </row>
    <row r="80" spans="1:4" x14ac:dyDescent="0.3">
      <c r="A80" s="19" t="s">
        <v>114</v>
      </c>
      <c r="B80" s="10">
        <v>6864</v>
      </c>
      <c r="C80" s="10">
        <v>5418</v>
      </c>
      <c r="D80" s="10">
        <v>4215</v>
      </c>
    </row>
    <row r="81" spans="1:4" x14ac:dyDescent="0.3">
      <c r="A81" s="19" t="s">
        <v>115</v>
      </c>
      <c r="B81" s="10">
        <v>796</v>
      </c>
      <c r="C81" s="10">
        <v>441</v>
      </c>
      <c r="D81" s="10">
        <v>-29</v>
      </c>
    </row>
    <row r="82" spans="1:4" x14ac:dyDescent="0.3">
      <c r="A82" s="19" t="s">
        <v>116</v>
      </c>
      <c r="B82" s="10">
        <v>164</v>
      </c>
      <c r="C82" s="10">
        <v>274</v>
      </c>
      <c r="D82" s="10">
        <v>202</v>
      </c>
    </row>
    <row r="83" spans="1:4" x14ac:dyDescent="0.3">
      <c r="A83" t="s">
        <v>117</v>
      </c>
      <c r="B83" s="10"/>
      <c r="C83" s="10"/>
      <c r="D83" s="10"/>
    </row>
    <row r="84" spans="1:4" x14ac:dyDescent="0.3">
      <c r="A84" s="1" t="s">
        <v>84</v>
      </c>
      <c r="B84" s="10">
        <v>-7681</v>
      </c>
      <c r="C84" s="10">
        <v>-4615</v>
      </c>
      <c r="D84" s="10">
        <v>-4780</v>
      </c>
    </row>
    <row r="85" spans="1:4" x14ac:dyDescent="0.3">
      <c r="A85" s="1" t="s">
        <v>85</v>
      </c>
      <c r="B85" s="10">
        <v>-3278</v>
      </c>
      <c r="C85" s="10">
        <v>-1314</v>
      </c>
      <c r="D85" s="10">
        <v>-3583</v>
      </c>
    </row>
    <row r="86" spans="1:4" x14ac:dyDescent="0.3">
      <c r="A86" s="1" t="s">
        <v>86</v>
      </c>
      <c r="B86" s="10" t="s">
        <v>143</v>
      </c>
      <c r="C86" s="10" t="s">
        <v>143</v>
      </c>
      <c r="D86" s="10" t="s">
        <v>143</v>
      </c>
    </row>
    <row r="87" spans="1:4" x14ac:dyDescent="0.3">
      <c r="A87" s="1" t="s">
        <v>118</v>
      </c>
      <c r="B87" s="10">
        <v>-1383</v>
      </c>
      <c r="C87" s="10">
        <v>472</v>
      </c>
      <c r="D87" s="10">
        <v>283</v>
      </c>
    </row>
    <row r="88" spans="1:4" x14ac:dyDescent="0.3">
      <c r="A88" s="1" t="s">
        <v>95</v>
      </c>
      <c r="B88" s="10">
        <v>8193</v>
      </c>
      <c r="C88" s="10">
        <v>3263</v>
      </c>
      <c r="D88" s="10">
        <v>7100</v>
      </c>
    </row>
    <row r="89" spans="1:4" x14ac:dyDescent="0.3">
      <c r="A89" s="1" t="s">
        <v>97</v>
      </c>
      <c r="B89" s="10">
        <v>1711</v>
      </c>
      <c r="C89" s="10">
        <v>1151</v>
      </c>
      <c r="D89" s="10">
        <v>738</v>
      </c>
    </row>
    <row r="90" spans="1:4" x14ac:dyDescent="0.3">
      <c r="A90" s="1" t="s">
        <v>119</v>
      </c>
      <c r="B90" s="10"/>
      <c r="C90" s="10"/>
      <c r="D90" s="10"/>
    </row>
    <row r="91" spans="1:4" x14ac:dyDescent="0.3">
      <c r="A91" s="11" t="s">
        <v>120</v>
      </c>
      <c r="B91" s="12">
        <v>38514</v>
      </c>
      <c r="C91" s="12">
        <v>30723</v>
      </c>
      <c r="D91" s="12">
        <v>18365</v>
      </c>
    </row>
    <row r="92" spans="1:4" x14ac:dyDescent="0.3">
      <c r="A92" s="9" t="s">
        <v>121</v>
      </c>
      <c r="B92" s="10"/>
      <c r="C92" s="10"/>
      <c r="D92" s="10"/>
    </row>
    <row r="93" spans="1:4" x14ac:dyDescent="0.3">
      <c r="A93" s="1" t="s">
        <v>122</v>
      </c>
      <c r="B93" s="10">
        <v>-31812</v>
      </c>
      <c r="C93" s="10">
        <v>-7100</v>
      </c>
      <c r="D93" s="10">
        <v>-12731</v>
      </c>
    </row>
    <row r="94" spans="1:4" x14ac:dyDescent="0.3">
      <c r="A94" s="1" t="s">
        <v>123</v>
      </c>
      <c r="B94" s="34">
        <v>22681</v>
      </c>
      <c r="C94" s="34">
        <v>8240</v>
      </c>
      <c r="D94" s="32">
        <v>9677</v>
      </c>
    </row>
    <row r="95" spans="1:4" x14ac:dyDescent="0.3">
      <c r="A95" s="1" t="s">
        <v>124</v>
      </c>
      <c r="B95" s="33"/>
      <c r="C95" s="33"/>
      <c r="D95" s="33"/>
    </row>
    <row r="96" spans="1:4" x14ac:dyDescent="0.3">
      <c r="A96" s="1" t="s">
        <v>125</v>
      </c>
      <c r="B96" s="10">
        <v>-16861</v>
      </c>
      <c r="C96" s="10">
        <v>-13427</v>
      </c>
      <c r="D96" s="10">
        <v>-11955</v>
      </c>
    </row>
    <row r="97" spans="1:4" x14ac:dyDescent="0.3">
      <c r="A97" s="1" t="s">
        <v>126</v>
      </c>
      <c r="B97" s="10">
        <v>-2461</v>
      </c>
      <c r="C97" s="10">
        <v>-2186</v>
      </c>
      <c r="D97" s="10">
        <v>-13972</v>
      </c>
    </row>
    <row r="98" spans="1:4" x14ac:dyDescent="0.3">
      <c r="A98" s="1" t="s">
        <v>116</v>
      </c>
      <c r="B98" s="10">
        <v>4172</v>
      </c>
      <c r="C98" s="10">
        <v>2104</v>
      </c>
      <c r="D98" s="10">
        <v>1897</v>
      </c>
    </row>
    <row r="99" spans="1:4" x14ac:dyDescent="0.3">
      <c r="A99" s="11" t="s">
        <v>127</v>
      </c>
      <c r="B99" s="10">
        <v>-24281</v>
      </c>
      <c r="C99" s="10">
        <v>-12369</v>
      </c>
      <c r="D99" s="10">
        <v>-27084</v>
      </c>
    </row>
    <row r="100" spans="1:4" x14ac:dyDescent="0.3">
      <c r="A100" s="9" t="s">
        <v>128</v>
      </c>
      <c r="B100" s="10"/>
      <c r="C100" s="10"/>
      <c r="D100" s="10"/>
    </row>
    <row r="101" spans="1:4" x14ac:dyDescent="0.3">
      <c r="A101" s="1" t="s">
        <v>129</v>
      </c>
      <c r="B101" s="12"/>
      <c r="C101" s="12"/>
      <c r="D101" s="12"/>
    </row>
    <row r="102" spans="1:4" x14ac:dyDescent="0.3">
      <c r="A102" s="1" t="s">
        <v>130</v>
      </c>
      <c r="B102" s="10"/>
      <c r="C102" s="10"/>
      <c r="D102" s="10"/>
    </row>
    <row r="103" spans="1:4" x14ac:dyDescent="0.3">
      <c r="A103" s="1" t="s">
        <v>131</v>
      </c>
      <c r="B103" s="10"/>
      <c r="C103" s="10"/>
      <c r="D103" s="10"/>
    </row>
    <row r="104" spans="1:4" x14ac:dyDescent="0.3">
      <c r="A104" s="1" t="s">
        <v>132</v>
      </c>
      <c r="B104" s="10">
        <v>2273</v>
      </c>
      <c r="C104" s="10">
        <v>768</v>
      </c>
      <c r="D104" s="10">
        <v>16228</v>
      </c>
    </row>
    <row r="105" spans="1:4" x14ac:dyDescent="0.3">
      <c r="A105" s="1" t="s">
        <v>133</v>
      </c>
      <c r="B105" s="10">
        <v>-2684</v>
      </c>
      <c r="C105" s="10">
        <v>-668</v>
      </c>
      <c r="D105" s="10">
        <v>-1301</v>
      </c>
    </row>
    <row r="106" spans="1:4" x14ac:dyDescent="0.3">
      <c r="A106" s="1" t="s">
        <v>134</v>
      </c>
      <c r="B106" s="10" t="s">
        <v>143</v>
      </c>
      <c r="C106" s="10" t="s">
        <v>143</v>
      </c>
      <c r="D106" s="10" t="s">
        <v>143</v>
      </c>
    </row>
    <row r="107" spans="1:4" x14ac:dyDescent="0.3">
      <c r="A107" s="1" t="s">
        <v>116</v>
      </c>
      <c r="B107" s="10"/>
      <c r="C107" s="10"/>
      <c r="D107" s="10"/>
    </row>
    <row r="108" spans="1:4" x14ac:dyDescent="0.3">
      <c r="A108" s="11" t="s">
        <v>135</v>
      </c>
      <c r="B108" s="10">
        <v>-10066</v>
      </c>
      <c r="C108" s="10">
        <v>-7686</v>
      </c>
      <c r="D108" s="10">
        <v>9928</v>
      </c>
    </row>
    <row r="109" spans="1:4" x14ac:dyDescent="0.3">
      <c r="A109" s="11" t="s">
        <v>136</v>
      </c>
      <c r="B109" s="10">
        <v>4237</v>
      </c>
      <c r="C109" s="10">
        <v>10317</v>
      </c>
      <c r="D109" s="10">
        <v>1922</v>
      </c>
    </row>
    <row r="110" spans="1:4" ht="15" thickBot="1" x14ac:dyDescent="0.35">
      <c r="A110" s="13" t="s">
        <v>137</v>
      </c>
      <c r="B110" s="10">
        <v>36410</v>
      </c>
      <c r="C110" s="10">
        <v>32173</v>
      </c>
      <c r="D110" s="10">
        <v>21856</v>
      </c>
    </row>
    <row r="111" spans="1:4" ht="15" thickTop="1" x14ac:dyDescent="0.3">
      <c r="B111" s="12"/>
      <c r="C111" s="12"/>
      <c r="D111" s="12"/>
    </row>
    <row r="112" spans="1:4" x14ac:dyDescent="0.3">
      <c r="A112" t="s">
        <v>138</v>
      </c>
      <c r="B112" s="12"/>
      <c r="C112" s="12"/>
      <c r="D112" s="12"/>
    </row>
    <row r="113" spans="1:4" ht="15" thickBot="1" x14ac:dyDescent="0.35">
      <c r="A113" t="s">
        <v>139</v>
      </c>
      <c r="B113" s="14">
        <v>881</v>
      </c>
      <c r="C113" s="14">
        <v>1184</v>
      </c>
      <c r="D113" s="14">
        <v>957</v>
      </c>
    </row>
    <row r="114" spans="1:4" ht="15" thickTop="1" x14ac:dyDescent="0.3">
      <c r="A114" t="s">
        <v>140</v>
      </c>
      <c r="B114" s="10">
        <v>875</v>
      </c>
      <c r="C114" s="10">
        <v>854</v>
      </c>
      <c r="D114" s="10">
        <v>328</v>
      </c>
    </row>
    <row r="115" spans="1:4" x14ac:dyDescent="0.3">
      <c r="B115" s="10"/>
      <c r="C115" s="10"/>
      <c r="D115" s="10"/>
    </row>
    <row r="116" spans="1:4" x14ac:dyDescent="0.3">
      <c r="B116" s="10"/>
      <c r="C116" s="10"/>
      <c r="D116" s="10"/>
    </row>
    <row r="117" spans="1:4" x14ac:dyDescent="0.3">
      <c r="B117" s="10"/>
      <c r="C117" s="10"/>
      <c r="D117" s="10"/>
    </row>
  </sheetData>
  <mergeCells count="10">
    <mergeCell ref="I3:K3"/>
    <mergeCell ref="D94:D95"/>
    <mergeCell ref="C94:C95"/>
    <mergeCell ref="B94:B95"/>
    <mergeCell ref="B72:D72"/>
    <mergeCell ref="A2:D2"/>
    <mergeCell ref="B3:D3"/>
    <mergeCell ref="A31:D31"/>
    <mergeCell ref="B32:D32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workbookViewId="0">
      <selection activeCell="A2" sqref="A2:F52"/>
    </sheetView>
  </sheetViews>
  <sheetFormatPr defaultColWidth="8.77734375" defaultRowHeight="14.4" x14ac:dyDescent="0.3"/>
  <cols>
    <col min="1" max="1" width="4.6640625" customWidth="1"/>
    <col min="2" max="2" width="44.77734375" customWidth="1"/>
  </cols>
  <sheetData>
    <row r="1" spans="1:10" ht="60" customHeight="1" x14ac:dyDescent="0.5">
      <c r="A1" s="7"/>
      <c r="B1" s="20" t="s">
        <v>56</v>
      </c>
      <c r="C1" s="21"/>
      <c r="D1" s="21"/>
      <c r="E1" s="21"/>
      <c r="F1" s="21"/>
      <c r="G1" s="21"/>
      <c r="H1" s="21"/>
      <c r="I1" s="21"/>
      <c r="J1" s="21"/>
    </row>
    <row r="2" spans="1:10" x14ac:dyDescent="0.3">
      <c r="C2" s="31" t="s">
        <v>141</v>
      </c>
      <c r="D2" s="31"/>
      <c r="E2" s="31"/>
    </row>
    <row r="3" spans="1:10" x14ac:dyDescent="0.3">
      <c r="C3" s="9">
        <v>2019</v>
      </c>
      <c r="D3" s="9">
        <v>2018</v>
      </c>
      <c r="E3" s="9">
        <v>2017</v>
      </c>
    </row>
    <row r="4" spans="1:10" x14ac:dyDescent="0.3">
      <c r="A4" s="22">
        <v>1</v>
      </c>
      <c r="B4" s="9" t="s">
        <v>14</v>
      </c>
    </row>
    <row r="5" spans="1:10" x14ac:dyDescent="0.3">
      <c r="A5" s="22">
        <f>+A4+0.1</f>
        <v>1.1000000000000001</v>
      </c>
      <c r="B5" s="1" t="s">
        <v>15</v>
      </c>
    </row>
    <row r="6" spans="1:10" x14ac:dyDescent="0.3">
      <c r="A6" s="22">
        <f t="shared" ref="A6:A13" si="0">+A5+0.1</f>
        <v>1.2000000000000002</v>
      </c>
      <c r="B6" s="1" t="s">
        <v>16</v>
      </c>
    </row>
    <row r="7" spans="1:10" x14ac:dyDescent="0.3">
      <c r="A7" s="22">
        <f t="shared" si="0"/>
        <v>1.3000000000000003</v>
      </c>
      <c r="B7" s="1" t="s">
        <v>17</v>
      </c>
    </row>
    <row r="8" spans="1:10" x14ac:dyDescent="0.3">
      <c r="A8" s="22">
        <f t="shared" si="0"/>
        <v>1.4000000000000004</v>
      </c>
      <c r="B8" s="1" t="s">
        <v>18</v>
      </c>
    </row>
    <row r="9" spans="1:10" x14ac:dyDescent="0.3">
      <c r="A9" s="22">
        <f t="shared" si="0"/>
        <v>1.5000000000000004</v>
      </c>
      <c r="B9" s="1" t="s">
        <v>19</v>
      </c>
    </row>
    <row r="10" spans="1:10" x14ac:dyDescent="0.3">
      <c r="A10" s="22">
        <f t="shared" si="0"/>
        <v>1.6000000000000005</v>
      </c>
      <c r="B10" s="1" t="s">
        <v>20</v>
      </c>
    </row>
    <row r="11" spans="1:10" x14ac:dyDescent="0.3">
      <c r="A11" s="22">
        <f t="shared" si="0"/>
        <v>1.7000000000000006</v>
      </c>
      <c r="B11" s="1" t="s">
        <v>21</v>
      </c>
    </row>
    <row r="12" spans="1:10" x14ac:dyDescent="0.3">
      <c r="A12" s="22">
        <f t="shared" si="0"/>
        <v>1.8000000000000007</v>
      </c>
      <c r="B12" s="1" t="s">
        <v>22</v>
      </c>
    </row>
    <row r="13" spans="1:10" x14ac:dyDescent="0.3">
      <c r="A13" s="22">
        <f t="shared" si="0"/>
        <v>1.9000000000000008</v>
      </c>
      <c r="B13" s="1" t="s">
        <v>23</v>
      </c>
    </row>
    <row r="14" spans="1:10" x14ac:dyDescent="0.3">
      <c r="A14" s="22"/>
      <c r="B14" s="19" t="s">
        <v>24</v>
      </c>
    </row>
    <row r="15" spans="1:10" x14ac:dyDescent="0.3">
      <c r="A15" s="22"/>
    </row>
    <row r="16" spans="1:10" x14ac:dyDescent="0.3">
      <c r="A16" s="22">
        <f>+A4+1</f>
        <v>2</v>
      </c>
      <c r="B16" s="23" t="s">
        <v>25</v>
      </c>
    </row>
    <row r="17" spans="1:2" x14ac:dyDescent="0.3">
      <c r="A17" s="22">
        <f>+A16+0.1</f>
        <v>2.1</v>
      </c>
      <c r="B17" s="1" t="s">
        <v>11</v>
      </c>
    </row>
    <row r="18" spans="1:2" x14ac:dyDescent="0.3">
      <c r="A18" s="22">
        <f>+A17+0.1</f>
        <v>2.2000000000000002</v>
      </c>
      <c r="B18" s="1" t="s">
        <v>26</v>
      </c>
    </row>
    <row r="19" spans="1:2" x14ac:dyDescent="0.3">
      <c r="A19" s="22"/>
      <c r="B19" s="19" t="s">
        <v>27</v>
      </c>
    </row>
    <row r="20" spans="1:2" x14ac:dyDescent="0.3">
      <c r="A20" s="22">
        <f>+A18+0.1</f>
        <v>2.3000000000000003</v>
      </c>
      <c r="B20" s="1" t="s">
        <v>28</v>
      </c>
    </row>
    <row r="21" spans="1:2" x14ac:dyDescent="0.3">
      <c r="A21" s="22"/>
      <c r="B21" s="19" t="s">
        <v>29</v>
      </c>
    </row>
    <row r="22" spans="1:2" x14ac:dyDescent="0.3">
      <c r="A22" s="22">
        <f>+A20+0.1</f>
        <v>2.4000000000000004</v>
      </c>
      <c r="B22" s="1" t="s">
        <v>30</v>
      </c>
    </row>
    <row r="23" spans="1:2" x14ac:dyDescent="0.3">
      <c r="A23" s="22"/>
    </row>
    <row r="24" spans="1:2" x14ac:dyDescent="0.3">
      <c r="A24" s="22">
        <f>+A16+1</f>
        <v>3</v>
      </c>
      <c r="B24" s="9" t="s">
        <v>31</v>
      </c>
    </row>
    <row r="25" spans="1:2" x14ac:dyDescent="0.3">
      <c r="A25" s="22">
        <f>+A24+0.1</f>
        <v>3.1</v>
      </c>
      <c r="B25" s="1" t="s">
        <v>32</v>
      </c>
    </row>
    <row r="26" spans="1:2" x14ac:dyDescent="0.3">
      <c r="A26" s="22">
        <f t="shared" ref="A26:A30" si="1">+A25+0.1</f>
        <v>3.2</v>
      </c>
      <c r="B26" s="1" t="s">
        <v>33</v>
      </c>
    </row>
    <row r="27" spans="1:2" x14ac:dyDescent="0.3">
      <c r="A27" s="22">
        <f t="shared" si="1"/>
        <v>3.3000000000000003</v>
      </c>
      <c r="B27" s="1" t="s">
        <v>34</v>
      </c>
    </row>
    <row r="28" spans="1:2" x14ac:dyDescent="0.3">
      <c r="A28" s="22">
        <f t="shared" si="1"/>
        <v>3.4000000000000004</v>
      </c>
      <c r="B28" s="1" t="s">
        <v>35</v>
      </c>
    </row>
    <row r="29" spans="1:2" x14ac:dyDescent="0.3">
      <c r="A29" s="22">
        <f t="shared" si="1"/>
        <v>3.5000000000000004</v>
      </c>
      <c r="B29" s="1" t="s">
        <v>36</v>
      </c>
    </row>
    <row r="30" spans="1:2" x14ac:dyDescent="0.3">
      <c r="A30" s="22">
        <f t="shared" si="1"/>
        <v>3.6000000000000005</v>
      </c>
      <c r="B30" s="1" t="s">
        <v>37</v>
      </c>
    </row>
    <row r="31" spans="1:2" x14ac:dyDescent="0.3">
      <c r="A31" s="22"/>
      <c r="B31" s="19" t="s">
        <v>38</v>
      </c>
    </row>
    <row r="32" spans="1:2" x14ac:dyDescent="0.3">
      <c r="A32" s="22"/>
    </row>
    <row r="33" spans="1:2" x14ac:dyDescent="0.3">
      <c r="A33" s="22">
        <f>+A24+1</f>
        <v>4</v>
      </c>
      <c r="B33" s="23" t="s">
        <v>39</v>
      </c>
    </row>
    <row r="34" spans="1:2" x14ac:dyDescent="0.3">
      <c r="A34" s="22">
        <f>+A33+0.1</f>
        <v>4.0999999999999996</v>
      </c>
      <c r="B34" s="1" t="s">
        <v>40</v>
      </c>
    </row>
    <row r="35" spans="1:2" x14ac:dyDescent="0.3">
      <c r="A35" s="22">
        <f t="shared" ref="A35:A37" si="2">+A34+0.1</f>
        <v>4.1999999999999993</v>
      </c>
      <c r="B35" s="1" t="s">
        <v>41</v>
      </c>
    </row>
    <row r="36" spans="1:2" x14ac:dyDescent="0.3">
      <c r="A36" s="22">
        <f t="shared" si="2"/>
        <v>4.2999999999999989</v>
      </c>
      <c r="B36" s="1" t="s">
        <v>42</v>
      </c>
    </row>
    <row r="37" spans="1:2" x14ac:dyDescent="0.3">
      <c r="A37" s="22">
        <f t="shared" si="2"/>
        <v>4.3999999999999986</v>
      </c>
      <c r="B37" s="1" t="s">
        <v>43</v>
      </c>
    </row>
    <row r="38" spans="1:2" x14ac:dyDescent="0.3">
      <c r="A38" s="22"/>
    </row>
    <row r="39" spans="1:2" x14ac:dyDescent="0.3">
      <c r="A39" s="22">
        <f>+A33+1</f>
        <v>5</v>
      </c>
      <c r="B39" s="23" t="s">
        <v>44</v>
      </c>
    </row>
    <row r="40" spans="1:2" x14ac:dyDescent="0.3">
      <c r="A40" s="22">
        <f>+A39+0.1</f>
        <v>5.0999999999999996</v>
      </c>
      <c r="B40" s="1" t="s">
        <v>45</v>
      </c>
    </row>
    <row r="41" spans="1:2" x14ac:dyDescent="0.3">
      <c r="A41" s="22">
        <f t="shared" ref="A41:A44" si="3">+A40+0.1</f>
        <v>5.1999999999999993</v>
      </c>
      <c r="B41" s="19" t="s">
        <v>46</v>
      </c>
    </row>
    <row r="42" spans="1:2" x14ac:dyDescent="0.3">
      <c r="A42" s="22">
        <f t="shared" si="3"/>
        <v>5.2999999999999989</v>
      </c>
      <c r="B42" s="1" t="s">
        <v>47</v>
      </c>
    </row>
    <row r="43" spans="1:2" x14ac:dyDescent="0.3">
      <c r="A43" s="22">
        <f t="shared" si="3"/>
        <v>5.3999999999999986</v>
      </c>
      <c r="B43" s="19" t="s">
        <v>48</v>
      </c>
    </row>
    <row r="44" spans="1:2" x14ac:dyDescent="0.3">
      <c r="A44" s="22">
        <f t="shared" si="3"/>
        <v>5.4999999999999982</v>
      </c>
      <c r="B44" s="1" t="s">
        <v>49</v>
      </c>
    </row>
    <row r="45" spans="1:2" x14ac:dyDescent="0.3">
      <c r="A45" s="22"/>
      <c r="B45" s="19" t="s">
        <v>50</v>
      </c>
    </row>
    <row r="46" spans="1:2" x14ac:dyDescent="0.3">
      <c r="A46" s="22">
        <f>+A44+0.1</f>
        <v>5.5999999999999979</v>
      </c>
      <c r="B46" s="1" t="s">
        <v>51</v>
      </c>
    </row>
    <row r="47" spans="1:2" x14ac:dyDescent="0.3">
      <c r="A47" s="22">
        <f t="shared" ref="A47:A50" si="4">+A45+0.1</f>
        <v>0.1</v>
      </c>
      <c r="B47" s="1" t="s">
        <v>52</v>
      </c>
    </row>
    <row r="48" spans="1:2" x14ac:dyDescent="0.3">
      <c r="A48" s="22">
        <f t="shared" si="4"/>
        <v>5.6999999999999975</v>
      </c>
      <c r="B48" s="1" t="s">
        <v>53</v>
      </c>
    </row>
    <row r="49" spans="1:2" x14ac:dyDescent="0.3">
      <c r="A49" s="22">
        <f t="shared" si="4"/>
        <v>0.2</v>
      </c>
      <c r="B49" s="1" t="s">
        <v>43</v>
      </c>
    </row>
    <row r="50" spans="1:2" x14ac:dyDescent="0.3">
      <c r="A50" s="22">
        <f t="shared" si="4"/>
        <v>5.7999999999999972</v>
      </c>
      <c r="B50" s="1" t="s">
        <v>54</v>
      </c>
    </row>
    <row r="51" spans="1:2" x14ac:dyDescent="0.3">
      <c r="A51" s="22"/>
      <c r="B51" s="19" t="s">
        <v>55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2020-05-19T16:15:53Z</dcterms:created>
  <dcterms:modified xsi:type="dcterms:W3CDTF">2024-01-15T18:57:20Z</dcterms:modified>
</cp:coreProperties>
</file>