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odbless\Desktop\"/>
    </mc:Choice>
  </mc:AlternateContent>
  <bookViews>
    <workbookView xWindow="0" yWindow="0" windowWidth="20490" windowHeight="7755" activeTab="2"/>
  </bookViews>
  <sheets>
    <sheet name="Sheet1" sheetId="2" r:id="rId1"/>
    <sheet name="Historicals" sheetId="1" r:id="rId2"/>
    <sheet name="Segmental forecast"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5" i="3" l="1"/>
  <c r="D175" i="3"/>
  <c r="E175" i="3"/>
  <c r="F175" i="3"/>
  <c r="G175" i="3"/>
  <c r="H175" i="3"/>
  <c r="I175" i="3"/>
  <c r="B175" i="3"/>
  <c r="C174" i="3"/>
  <c r="D174" i="3"/>
  <c r="E174" i="3"/>
  <c r="F174" i="3"/>
  <c r="G174" i="3"/>
  <c r="H174" i="3"/>
  <c r="I174" i="3"/>
  <c r="B174" i="3"/>
  <c r="C173" i="3"/>
  <c r="D173" i="3"/>
  <c r="E173" i="3"/>
  <c r="F173" i="3"/>
  <c r="G173" i="3"/>
  <c r="H173" i="3"/>
  <c r="I173" i="3"/>
  <c r="B173" i="3"/>
  <c r="C172" i="3"/>
  <c r="D172" i="3"/>
  <c r="E172" i="3"/>
  <c r="F172" i="3"/>
  <c r="G172" i="3"/>
  <c r="H172" i="3"/>
  <c r="I172" i="3"/>
  <c r="B172" i="3"/>
  <c r="C171" i="3"/>
  <c r="D171" i="3"/>
  <c r="E171" i="3"/>
  <c r="F171" i="3"/>
  <c r="G171" i="3"/>
  <c r="H171" i="3"/>
  <c r="I171" i="3"/>
  <c r="B171" i="3"/>
  <c r="C170" i="3"/>
  <c r="D170" i="3"/>
  <c r="E170" i="3"/>
  <c r="F170" i="3"/>
  <c r="G170" i="3"/>
  <c r="H170" i="3"/>
  <c r="I170" i="3"/>
  <c r="B170" i="3"/>
  <c r="C141" i="3"/>
  <c r="D141" i="3"/>
  <c r="E141" i="3"/>
  <c r="F141" i="3"/>
  <c r="G141" i="3"/>
  <c r="H141" i="3"/>
  <c r="I141" i="3"/>
  <c r="B141" i="3"/>
  <c r="C136" i="3"/>
  <c r="D136" i="3"/>
  <c r="D137" i="3" s="1"/>
  <c r="E136" i="3"/>
  <c r="F136" i="3"/>
  <c r="F137" i="3" s="1"/>
  <c r="G136" i="3"/>
  <c r="H136" i="3"/>
  <c r="H137" i="3" s="1"/>
  <c r="I136" i="3"/>
  <c r="B136" i="3"/>
  <c r="B137" i="3" s="1"/>
  <c r="C153" i="3"/>
  <c r="D153" i="3"/>
  <c r="D154" i="3" s="1"/>
  <c r="E153" i="3"/>
  <c r="F153" i="3"/>
  <c r="F154" i="3" s="1"/>
  <c r="G153" i="3"/>
  <c r="H153" i="3"/>
  <c r="H154" i="3" s="1"/>
  <c r="I153" i="3"/>
  <c r="B153" i="3"/>
  <c r="B154" i="3" s="1"/>
  <c r="C150" i="3"/>
  <c r="D150" i="3"/>
  <c r="E150" i="3"/>
  <c r="F150" i="3"/>
  <c r="F151" i="3" s="1"/>
  <c r="G150" i="3"/>
  <c r="H150" i="3"/>
  <c r="I150" i="3"/>
  <c r="B150" i="3"/>
  <c r="B151" i="3" s="1"/>
  <c r="C147" i="3"/>
  <c r="C156" i="3" s="1"/>
  <c r="D147" i="3"/>
  <c r="D156" i="3" s="1"/>
  <c r="D157" i="3" s="1"/>
  <c r="E147" i="3"/>
  <c r="E156" i="3" s="1"/>
  <c r="F147" i="3"/>
  <c r="F156" i="3" s="1"/>
  <c r="F157" i="3" s="1"/>
  <c r="G147" i="3"/>
  <c r="G156" i="3" s="1"/>
  <c r="H147" i="3"/>
  <c r="H156" i="3" s="1"/>
  <c r="H157" i="3" s="1"/>
  <c r="I147" i="3"/>
  <c r="I156" i="3" s="1"/>
  <c r="B147" i="3"/>
  <c r="B156" i="3" s="1"/>
  <c r="B157" i="3" s="1"/>
  <c r="I137" i="3" l="1"/>
  <c r="E137" i="3"/>
  <c r="G137" i="3"/>
  <c r="C137" i="3"/>
  <c r="I157" i="3"/>
  <c r="E157" i="3"/>
  <c r="I151" i="3"/>
  <c r="E154" i="3"/>
  <c r="G157" i="3"/>
  <c r="C157" i="3"/>
  <c r="E151" i="3"/>
  <c r="I154" i="3"/>
  <c r="G154" i="3"/>
  <c r="C154" i="3"/>
  <c r="G151" i="3"/>
  <c r="C151" i="3"/>
  <c r="H151" i="3"/>
  <c r="D151" i="3"/>
  <c r="G148" i="3"/>
  <c r="H148" i="3"/>
  <c r="D148" i="3"/>
  <c r="C148" i="3"/>
  <c r="B148" i="3"/>
  <c r="F148" i="3"/>
  <c r="I148" i="3"/>
  <c r="E148" i="3"/>
  <c r="C167" i="3"/>
  <c r="D167" i="3"/>
  <c r="E167" i="3"/>
  <c r="F167" i="3"/>
  <c r="G167" i="3"/>
  <c r="H167" i="3"/>
  <c r="I167" i="3"/>
  <c r="B167" i="3"/>
  <c r="C145" i="3"/>
  <c r="D145" i="3"/>
  <c r="E145" i="3"/>
  <c r="F145" i="3"/>
  <c r="G145" i="3"/>
  <c r="H145" i="3"/>
  <c r="I145" i="3"/>
  <c r="B145" i="3"/>
  <c r="C164" i="3"/>
  <c r="D164" i="3"/>
  <c r="E164" i="3"/>
  <c r="F164" i="3"/>
  <c r="G164" i="3"/>
  <c r="H164" i="3"/>
  <c r="I164" i="3"/>
  <c r="B164" i="3"/>
  <c r="C143" i="3"/>
  <c r="C149" i="3" s="1"/>
  <c r="D143" i="3"/>
  <c r="D152" i="3" s="1"/>
  <c r="E143" i="3"/>
  <c r="E152" i="3" s="1"/>
  <c r="F143" i="3"/>
  <c r="F149" i="3" s="1"/>
  <c r="G143" i="3"/>
  <c r="G149" i="3" s="1"/>
  <c r="H143" i="3"/>
  <c r="H149" i="3" s="1"/>
  <c r="I143" i="3"/>
  <c r="I152" i="3" s="1"/>
  <c r="B143" i="3"/>
  <c r="B144" i="3" s="1"/>
  <c r="B146" i="3" s="1"/>
  <c r="C133" i="3"/>
  <c r="D133" i="3"/>
  <c r="E133" i="3"/>
  <c r="F133" i="3"/>
  <c r="G133" i="3"/>
  <c r="H133" i="3"/>
  <c r="I133" i="3"/>
  <c r="B133" i="3"/>
  <c r="C130" i="3"/>
  <c r="C139" i="3" s="1"/>
  <c r="D130" i="3"/>
  <c r="D139" i="3" s="1"/>
  <c r="D140" i="3" s="1"/>
  <c r="E130" i="3"/>
  <c r="E139" i="3" s="1"/>
  <c r="F130" i="3"/>
  <c r="F139" i="3" s="1"/>
  <c r="F140" i="3" s="1"/>
  <c r="G130" i="3"/>
  <c r="G139" i="3" s="1"/>
  <c r="G140" i="3" s="1"/>
  <c r="H130" i="3"/>
  <c r="H139" i="3" s="1"/>
  <c r="H140" i="3" s="1"/>
  <c r="I130" i="3"/>
  <c r="I139" i="3" s="1"/>
  <c r="B130" i="3"/>
  <c r="B139" i="3" s="1"/>
  <c r="B140" i="3" s="1"/>
  <c r="C140" i="3" l="1"/>
  <c r="I140" i="3"/>
  <c r="E140" i="3"/>
  <c r="E158" i="3"/>
  <c r="I158" i="3"/>
  <c r="C158" i="3"/>
  <c r="D158" i="3"/>
  <c r="F158" i="3"/>
  <c r="G158" i="3"/>
  <c r="H158" i="3"/>
  <c r="B158" i="3"/>
  <c r="C155" i="3"/>
  <c r="F155" i="3"/>
  <c r="F152" i="3"/>
  <c r="G155" i="3"/>
  <c r="I155" i="3"/>
  <c r="D155" i="3"/>
  <c r="H155" i="3"/>
  <c r="E155" i="3"/>
  <c r="B155" i="3"/>
  <c r="B152" i="3"/>
  <c r="C152" i="3"/>
  <c r="H152" i="3"/>
  <c r="G152" i="3"/>
  <c r="F144" i="3"/>
  <c r="F146" i="3" s="1"/>
  <c r="I144" i="3"/>
  <c r="I146" i="3" s="1"/>
  <c r="E144" i="3"/>
  <c r="E146" i="3" s="1"/>
  <c r="E149" i="3"/>
  <c r="B149" i="3"/>
  <c r="D131" i="3"/>
  <c r="H144" i="3"/>
  <c r="H146" i="3" s="1"/>
  <c r="D144" i="3"/>
  <c r="D146" i="3" s="1"/>
  <c r="D149" i="3"/>
  <c r="I149" i="3"/>
  <c r="G144" i="3"/>
  <c r="G146" i="3" s="1"/>
  <c r="C144" i="3"/>
  <c r="C146" i="3" s="1"/>
  <c r="E131" i="3"/>
  <c r="I134" i="3"/>
  <c r="H131" i="3"/>
  <c r="D134" i="3"/>
  <c r="G131" i="3"/>
  <c r="C131" i="3"/>
  <c r="G134" i="3"/>
  <c r="C134" i="3"/>
  <c r="I131" i="3"/>
  <c r="E134" i="3"/>
  <c r="H134" i="3"/>
  <c r="B131" i="3"/>
  <c r="F131" i="3"/>
  <c r="B134" i="3"/>
  <c r="F134" i="3"/>
  <c r="C162" i="3"/>
  <c r="D162" i="3"/>
  <c r="E162" i="3"/>
  <c r="F162" i="3"/>
  <c r="G162" i="3"/>
  <c r="H162" i="3"/>
  <c r="I162" i="3"/>
  <c r="B162" i="3"/>
  <c r="C11" i="3"/>
  <c r="C165" i="3" s="1"/>
  <c r="D11" i="3"/>
  <c r="D165" i="3" s="1"/>
  <c r="E11" i="3"/>
  <c r="E165" i="3" s="1"/>
  <c r="F11" i="3"/>
  <c r="F165" i="3" s="1"/>
  <c r="G11" i="3"/>
  <c r="G165" i="3" s="1"/>
  <c r="H11" i="3"/>
  <c r="H165" i="3" s="1"/>
  <c r="I11" i="3"/>
  <c r="I165" i="3" s="1"/>
  <c r="B11" i="3"/>
  <c r="B165" i="3" s="1"/>
  <c r="C3" i="3"/>
  <c r="D3" i="3"/>
  <c r="E3" i="3"/>
  <c r="F3" i="3"/>
  <c r="G3" i="3"/>
  <c r="H3" i="3"/>
  <c r="I3" i="3"/>
  <c r="B3" i="3"/>
  <c r="C128" i="3"/>
  <c r="D128" i="3"/>
  <c r="E128" i="3"/>
  <c r="F128" i="3"/>
  <c r="G128" i="3"/>
  <c r="H128" i="3"/>
  <c r="I128" i="3"/>
  <c r="B128" i="3"/>
  <c r="C126" i="3"/>
  <c r="D126" i="3"/>
  <c r="E126" i="3"/>
  <c r="F126" i="3"/>
  <c r="G126" i="3"/>
  <c r="H126" i="3"/>
  <c r="I126" i="3"/>
  <c r="B126" i="3"/>
  <c r="F132" i="3" l="1"/>
  <c r="F138" i="3"/>
  <c r="H132" i="3"/>
  <c r="H138" i="3"/>
  <c r="D135" i="3"/>
  <c r="D138" i="3"/>
  <c r="B127" i="3"/>
  <c r="B129" i="3" s="1"/>
  <c r="B138" i="3"/>
  <c r="I135" i="3"/>
  <c r="I138" i="3"/>
  <c r="E132" i="3"/>
  <c r="E138" i="3"/>
  <c r="G132" i="3"/>
  <c r="G138" i="3"/>
  <c r="C132" i="3"/>
  <c r="C138" i="3"/>
  <c r="I132" i="3"/>
  <c r="G135" i="3"/>
  <c r="C135" i="3"/>
  <c r="D132" i="3"/>
  <c r="E135" i="3"/>
  <c r="F135" i="3"/>
  <c r="H135" i="3"/>
  <c r="B132" i="3"/>
  <c r="B135" i="3"/>
  <c r="F127" i="3"/>
  <c r="F129" i="3" s="1"/>
  <c r="D127" i="3"/>
  <c r="D129" i="3" s="1"/>
  <c r="E127" i="3"/>
  <c r="E129" i="3" s="1"/>
  <c r="I127" i="3"/>
  <c r="I129" i="3" s="1"/>
  <c r="H127" i="3"/>
  <c r="H129" i="3" s="1"/>
  <c r="G127" i="3"/>
  <c r="G129" i="3" s="1"/>
  <c r="C127" i="3"/>
  <c r="C129" i="3" s="1"/>
  <c r="B12" i="3" l="1"/>
  <c r="D12" i="3"/>
  <c r="E12" i="3"/>
  <c r="F12" i="3"/>
  <c r="G12" i="3"/>
  <c r="H12" i="3"/>
  <c r="I12" i="3"/>
  <c r="C12" i="3"/>
  <c r="C111" i="3" l="1"/>
  <c r="D111" i="3"/>
  <c r="E111" i="3"/>
  <c r="F111" i="3"/>
  <c r="G111" i="3"/>
  <c r="H111" i="3"/>
  <c r="I111" i="3"/>
  <c r="B111" i="3"/>
  <c r="C107" i="3"/>
  <c r="D107" i="3"/>
  <c r="E107" i="3"/>
  <c r="F107" i="3"/>
  <c r="G107" i="3"/>
  <c r="H107" i="3"/>
  <c r="I107" i="3"/>
  <c r="B107" i="3"/>
  <c r="C103" i="3"/>
  <c r="D103" i="3"/>
  <c r="E103" i="3"/>
  <c r="F103" i="3"/>
  <c r="G103" i="3"/>
  <c r="H103" i="3"/>
  <c r="I103" i="3"/>
  <c r="B103" i="3"/>
  <c r="C84" i="3"/>
  <c r="D84" i="3"/>
  <c r="E84" i="3"/>
  <c r="F84" i="3"/>
  <c r="G84" i="3"/>
  <c r="H84" i="3"/>
  <c r="I84" i="3"/>
  <c r="B84" i="3"/>
  <c r="C80" i="3"/>
  <c r="D80" i="3"/>
  <c r="E80" i="3"/>
  <c r="F80" i="3"/>
  <c r="G80" i="3"/>
  <c r="H80" i="3"/>
  <c r="I80" i="3"/>
  <c r="B80" i="3"/>
  <c r="C76" i="3"/>
  <c r="D76" i="3"/>
  <c r="E76" i="3"/>
  <c r="F76" i="3"/>
  <c r="G76" i="3"/>
  <c r="H76" i="3"/>
  <c r="I76" i="3"/>
  <c r="B76" i="3"/>
  <c r="C57" i="3"/>
  <c r="D57" i="3"/>
  <c r="E57" i="3"/>
  <c r="F57" i="3"/>
  <c r="G57" i="3"/>
  <c r="H57" i="3"/>
  <c r="I57" i="3"/>
  <c r="B57" i="3"/>
  <c r="C53" i="3"/>
  <c r="D53" i="3"/>
  <c r="E53" i="3"/>
  <c r="F53" i="3"/>
  <c r="G53" i="3"/>
  <c r="H53" i="3"/>
  <c r="I53" i="3"/>
  <c r="B53" i="3"/>
  <c r="C49" i="3"/>
  <c r="D49" i="3"/>
  <c r="E49" i="3"/>
  <c r="F49" i="3"/>
  <c r="G49" i="3"/>
  <c r="H49" i="3"/>
  <c r="I49" i="3"/>
  <c r="B49" i="3"/>
  <c r="B116" i="3"/>
  <c r="D116" i="3"/>
  <c r="E116" i="3"/>
  <c r="F116" i="3"/>
  <c r="G116" i="3"/>
  <c r="H116" i="3"/>
  <c r="I116" i="3"/>
  <c r="C116" i="3"/>
  <c r="B122" i="3"/>
  <c r="D122" i="3"/>
  <c r="E122" i="3"/>
  <c r="F122" i="3"/>
  <c r="G122" i="3"/>
  <c r="H122" i="3"/>
  <c r="I122" i="3"/>
  <c r="C122" i="3"/>
  <c r="B119" i="3"/>
  <c r="D119" i="3"/>
  <c r="E119" i="3"/>
  <c r="F119" i="3"/>
  <c r="G119" i="3"/>
  <c r="H119" i="3"/>
  <c r="I119" i="3"/>
  <c r="C119" i="3"/>
  <c r="C109" i="3"/>
  <c r="B109" i="3"/>
  <c r="B110" i="3" s="1"/>
  <c r="E109" i="3"/>
  <c r="F109" i="3"/>
  <c r="G109" i="3"/>
  <c r="H109" i="3"/>
  <c r="I109" i="3"/>
  <c r="D109" i="3"/>
  <c r="C105" i="3"/>
  <c r="B105" i="3"/>
  <c r="B106" i="3" s="1"/>
  <c r="E105" i="3"/>
  <c r="F105" i="3"/>
  <c r="G105" i="3"/>
  <c r="H105" i="3"/>
  <c r="I105" i="3"/>
  <c r="D105" i="3"/>
  <c r="C101" i="3"/>
  <c r="B101" i="3"/>
  <c r="B102" i="3" s="1"/>
  <c r="E101" i="3"/>
  <c r="F101" i="3"/>
  <c r="G101" i="3"/>
  <c r="H101" i="3"/>
  <c r="I101" i="3"/>
  <c r="D101" i="3"/>
  <c r="C99" i="3"/>
  <c r="B99" i="3"/>
  <c r="B100" i="3" s="1"/>
  <c r="E99" i="3"/>
  <c r="F99" i="3"/>
  <c r="G99" i="3"/>
  <c r="H99" i="3"/>
  <c r="I99" i="3"/>
  <c r="D99" i="3"/>
  <c r="C95" i="3"/>
  <c r="D95" i="3"/>
  <c r="E95" i="3"/>
  <c r="F95" i="3"/>
  <c r="G95" i="3"/>
  <c r="H95" i="3"/>
  <c r="I95" i="3"/>
  <c r="B95" i="3"/>
  <c r="C92" i="3"/>
  <c r="D92" i="3"/>
  <c r="E92" i="3"/>
  <c r="F92" i="3"/>
  <c r="G92" i="3"/>
  <c r="H92" i="3"/>
  <c r="I92" i="3"/>
  <c r="B92" i="3"/>
  <c r="C89" i="3"/>
  <c r="D89" i="3"/>
  <c r="E89" i="3"/>
  <c r="F89" i="3"/>
  <c r="G89" i="3"/>
  <c r="H89" i="3"/>
  <c r="I89" i="3"/>
  <c r="B89" i="3"/>
  <c r="C82" i="3"/>
  <c r="D82" i="3"/>
  <c r="E82" i="3"/>
  <c r="F82" i="3"/>
  <c r="G82" i="3"/>
  <c r="H82" i="3"/>
  <c r="I82" i="3"/>
  <c r="B82" i="3"/>
  <c r="C78" i="3"/>
  <c r="D78" i="3"/>
  <c r="E78" i="3"/>
  <c r="F78" i="3"/>
  <c r="G78" i="3"/>
  <c r="H78" i="3"/>
  <c r="I78" i="3"/>
  <c r="B78" i="3"/>
  <c r="C74" i="3"/>
  <c r="D74" i="3"/>
  <c r="E74" i="3"/>
  <c r="F74" i="3"/>
  <c r="G74" i="3"/>
  <c r="H74" i="3"/>
  <c r="I74" i="3"/>
  <c r="B74" i="3"/>
  <c r="C72" i="3"/>
  <c r="D72" i="3"/>
  <c r="E72" i="3"/>
  <c r="F72" i="3"/>
  <c r="G72" i="3"/>
  <c r="H72" i="3"/>
  <c r="I72" i="3"/>
  <c r="B72" i="3"/>
  <c r="B73" i="3" s="1"/>
  <c r="B68" i="3"/>
  <c r="D68" i="3"/>
  <c r="E68" i="3"/>
  <c r="F68" i="3"/>
  <c r="G68" i="3"/>
  <c r="H68" i="3"/>
  <c r="I68" i="3"/>
  <c r="C68" i="3"/>
  <c r="B65" i="3"/>
  <c r="D65" i="3"/>
  <c r="E65" i="3"/>
  <c r="F65" i="3"/>
  <c r="G65" i="3"/>
  <c r="H65" i="3"/>
  <c r="I65" i="3"/>
  <c r="C65" i="3"/>
  <c r="B62" i="3"/>
  <c r="D62" i="3"/>
  <c r="E62" i="3"/>
  <c r="F62" i="3"/>
  <c r="G62" i="3"/>
  <c r="H62" i="3"/>
  <c r="I62" i="3"/>
  <c r="C62" i="3"/>
  <c r="C55" i="3"/>
  <c r="B55" i="3"/>
  <c r="E55" i="3"/>
  <c r="F55" i="3"/>
  <c r="G55" i="3"/>
  <c r="H55" i="3"/>
  <c r="I55" i="3"/>
  <c r="D55" i="3"/>
  <c r="C51" i="3"/>
  <c r="B51" i="3"/>
  <c r="B52" i="3" s="1"/>
  <c r="E51" i="3"/>
  <c r="F51" i="3"/>
  <c r="G51" i="3"/>
  <c r="H51" i="3"/>
  <c r="I51" i="3"/>
  <c r="D51" i="3"/>
  <c r="C47" i="3"/>
  <c r="B47" i="3"/>
  <c r="E47" i="3"/>
  <c r="F47" i="3"/>
  <c r="G47" i="3"/>
  <c r="H47" i="3"/>
  <c r="I47" i="3"/>
  <c r="D47" i="3"/>
  <c r="C45" i="3"/>
  <c r="B45" i="3"/>
  <c r="B46" i="3" s="1"/>
  <c r="E45" i="3"/>
  <c r="F45" i="3"/>
  <c r="G45" i="3"/>
  <c r="H45" i="3"/>
  <c r="I45" i="3"/>
  <c r="D45" i="3"/>
  <c r="B66" i="3"/>
  <c r="C41" i="3"/>
  <c r="D41" i="3"/>
  <c r="E41" i="3"/>
  <c r="F41" i="3"/>
  <c r="G41" i="3"/>
  <c r="H41" i="3"/>
  <c r="I41" i="3"/>
  <c r="B41" i="3"/>
  <c r="C38" i="3"/>
  <c r="D38" i="3"/>
  <c r="E38" i="3"/>
  <c r="F38" i="3"/>
  <c r="G38" i="3"/>
  <c r="H38" i="3"/>
  <c r="I38" i="3"/>
  <c r="B38" i="3"/>
  <c r="C35" i="3"/>
  <c r="D35" i="3"/>
  <c r="E35" i="3"/>
  <c r="F35" i="3"/>
  <c r="G35" i="3"/>
  <c r="H35" i="3"/>
  <c r="I35" i="3"/>
  <c r="B35" i="3"/>
  <c r="C30" i="3"/>
  <c r="D30" i="3"/>
  <c r="E30" i="3"/>
  <c r="F30" i="3"/>
  <c r="G30" i="3"/>
  <c r="H30" i="3"/>
  <c r="I30" i="3"/>
  <c r="B30" i="3"/>
  <c r="C26" i="3"/>
  <c r="D26" i="3"/>
  <c r="E26" i="3"/>
  <c r="F26" i="3"/>
  <c r="G26" i="3"/>
  <c r="H26" i="3"/>
  <c r="I26" i="3"/>
  <c r="B26" i="3"/>
  <c r="B24" i="3"/>
  <c r="C22" i="3"/>
  <c r="D22" i="3"/>
  <c r="E22" i="3"/>
  <c r="F22" i="3"/>
  <c r="G22" i="3"/>
  <c r="H22" i="3"/>
  <c r="I22" i="3"/>
  <c r="B22" i="3"/>
  <c r="C14" i="3"/>
  <c r="D14" i="3"/>
  <c r="E14" i="3"/>
  <c r="F14" i="3"/>
  <c r="G14" i="3"/>
  <c r="H14" i="3"/>
  <c r="I14" i="3"/>
  <c r="B14" i="3"/>
  <c r="B16" i="3" s="1"/>
  <c r="C8" i="3"/>
  <c r="D8" i="3"/>
  <c r="E8" i="3"/>
  <c r="F8" i="3"/>
  <c r="G8" i="3"/>
  <c r="G166" i="3" s="1"/>
  <c r="H8" i="3"/>
  <c r="I8" i="3"/>
  <c r="I166" i="3" s="1"/>
  <c r="B8" i="3"/>
  <c r="C13" i="3"/>
  <c r="D13" i="3"/>
  <c r="E13" i="3"/>
  <c r="F13" i="3"/>
  <c r="G13" i="3"/>
  <c r="H13" i="3"/>
  <c r="I13" i="3"/>
  <c r="B13" i="3"/>
  <c r="C4" i="3"/>
  <c r="D4" i="3"/>
  <c r="E4" i="3"/>
  <c r="F4" i="3"/>
  <c r="G4" i="3"/>
  <c r="H4" i="3"/>
  <c r="I4" i="3"/>
  <c r="B4" i="3"/>
  <c r="C64" i="3" l="1"/>
  <c r="C67" i="3"/>
  <c r="C70" i="3"/>
  <c r="C124" i="3"/>
  <c r="C118" i="3"/>
  <c r="F64" i="3"/>
  <c r="F67" i="3"/>
  <c r="F70" i="3"/>
  <c r="B91" i="3"/>
  <c r="F91" i="3"/>
  <c r="B94" i="3"/>
  <c r="F94" i="3"/>
  <c r="B97" i="3"/>
  <c r="F97" i="3"/>
  <c r="I64" i="3"/>
  <c r="E64" i="3"/>
  <c r="I67" i="3"/>
  <c r="E67" i="3"/>
  <c r="I70" i="3"/>
  <c r="E70" i="3"/>
  <c r="I91" i="3"/>
  <c r="E91" i="3"/>
  <c r="I94" i="3"/>
  <c r="E94" i="3"/>
  <c r="I97" i="3"/>
  <c r="E97" i="3"/>
  <c r="H64" i="3"/>
  <c r="D64" i="3"/>
  <c r="H67" i="3"/>
  <c r="D67" i="3"/>
  <c r="H70" i="3"/>
  <c r="D70" i="3"/>
  <c r="H91" i="3"/>
  <c r="D91" i="3"/>
  <c r="H94" i="3"/>
  <c r="D94" i="3"/>
  <c r="H97" i="3"/>
  <c r="D97" i="3"/>
  <c r="G64" i="3"/>
  <c r="B64" i="3"/>
  <c r="G67" i="3"/>
  <c r="B67" i="3"/>
  <c r="G70" i="3"/>
  <c r="B70" i="3"/>
  <c r="G91" i="3"/>
  <c r="C91" i="3"/>
  <c r="G94" i="3"/>
  <c r="C94" i="3"/>
  <c r="G97" i="3"/>
  <c r="C97" i="3"/>
  <c r="I102" i="3"/>
  <c r="I104" i="3" s="1"/>
  <c r="I106" i="3"/>
  <c r="I108" i="3" s="1"/>
  <c r="I110" i="3"/>
  <c r="I112" i="3" s="1"/>
  <c r="I113" i="3"/>
  <c r="I115" i="3" s="1"/>
  <c r="I121" i="3"/>
  <c r="I124" i="3"/>
  <c r="I118" i="3"/>
  <c r="H113" i="3"/>
  <c r="H115" i="3" s="1"/>
  <c r="H121" i="3"/>
  <c r="D113" i="3"/>
  <c r="D115" i="3" s="1"/>
  <c r="D121" i="3"/>
  <c r="H124" i="3"/>
  <c r="D124" i="3"/>
  <c r="H118" i="3"/>
  <c r="D118" i="3"/>
  <c r="C113" i="3"/>
  <c r="C115" i="3" s="1"/>
  <c r="C121" i="3"/>
  <c r="F113" i="3"/>
  <c r="F115" i="3" s="1"/>
  <c r="F121" i="3"/>
  <c r="F124" i="3"/>
  <c r="F118" i="3"/>
  <c r="E113" i="3"/>
  <c r="E115" i="3" s="1"/>
  <c r="E121" i="3"/>
  <c r="E124" i="3"/>
  <c r="E118" i="3"/>
  <c r="G121" i="3"/>
  <c r="B121" i="3"/>
  <c r="G124" i="3"/>
  <c r="B124" i="3"/>
  <c r="G118" i="3"/>
  <c r="B118" i="3"/>
  <c r="H73" i="3"/>
  <c r="H75" i="3"/>
  <c r="H77" i="3" s="1"/>
  <c r="H79" i="3"/>
  <c r="H81" i="3" s="1"/>
  <c r="H100" i="3"/>
  <c r="H102" i="3"/>
  <c r="H104" i="3" s="1"/>
  <c r="H83" i="3"/>
  <c r="H85" i="3" s="1"/>
  <c r="H106" i="3"/>
  <c r="H108" i="3" s="1"/>
  <c r="H110" i="3"/>
  <c r="H112" i="3" s="1"/>
  <c r="D46" i="3"/>
  <c r="D56" i="3"/>
  <c r="D58" i="3" s="1"/>
  <c r="G106" i="3"/>
  <c r="G108" i="3" s="1"/>
  <c r="G16" i="3"/>
  <c r="H48" i="3"/>
  <c r="H50" i="3" s="1"/>
  <c r="D86" i="3"/>
  <c r="D88" i="3" s="1"/>
  <c r="C59" i="3"/>
  <c r="C61" i="3" s="1"/>
  <c r="C86" i="3"/>
  <c r="C88" i="3" s="1"/>
  <c r="B113" i="3"/>
  <c r="H59" i="3"/>
  <c r="H61" i="3" s="1"/>
  <c r="E73" i="3"/>
  <c r="E75" i="3"/>
  <c r="E77" i="3" s="1"/>
  <c r="E79" i="3"/>
  <c r="E81" i="3" s="1"/>
  <c r="E83" i="3"/>
  <c r="E85" i="3" s="1"/>
  <c r="D75" i="3"/>
  <c r="D77" i="3" s="1"/>
  <c r="G52" i="3"/>
  <c r="G54" i="3" s="1"/>
  <c r="D83" i="3"/>
  <c r="D85" i="3" s="1"/>
  <c r="C48" i="3"/>
  <c r="C50" i="3" s="1"/>
  <c r="C56" i="3"/>
  <c r="C58" i="3" s="1"/>
  <c r="G79" i="3"/>
  <c r="G81" i="3" s="1"/>
  <c r="G83" i="3"/>
  <c r="G85" i="3" s="1"/>
  <c r="G96" i="3"/>
  <c r="D73" i="3"/>
  <c r="F59" i="3"/>
  <c r="F61" i="3" s="1"/>
  <c r="C110" i="3"/>
  <c r="C112" i="3" s="1"/>
  <c r="D79" i="3"/>
  <c r="D81" i="3" s="1"/>
  <c r="C79" i="3"/>
  <c r="C81" i="3" s="1"/>
  <c r="C83" i="3"/>
  <c r="C85" i="3" s="1"/>
  <c r="H46" i="3"/>
  <c r="H56" i="3"/>
  <c r="H58" i="3" s="1"/>
  <c r="G86" i="3"/>
  <c r="G88" i="3" s="1"/>
  <c r="F106" i="3"/>
  <c r="F108" i="3" s="1"/>
  <c r="H5" i="3"/>
  <c r="H7" i="3" s="1"/>
  <c r="H166" i="3"/>
  <c r="F5" i="3"/>
  <c r="F7" i="3" s="1"/>
  <c r="F166" i="3"/>
  <c r="F16" i="3"/>
  <c r="E10" i="3"/>
  <c r="E166" i="3"/>
  <c r="E16" i="3"/>
  <c r="B48" i="3"/>
  <c r="B50" i="3" s="1"/>
  <c r="F46" i="3"/>
  <c r="F48" i="3"/>
  <c r="F50" i="3" s="1"/>
  <c r="F52" i="3"/>
  <c r="F54" i="3" s="1"/>
  <c r="F56" i="3"/>
  <c r="F58" i="3" s="1"/>
  <c r="F63" i="3"/>
  <c r="E100" i="3"/>
  <c r="D102" i="3"/>
  <c r="D104" i="3" s="1"/>
  <c r="D110" i="3"/>
  <c r="D112" i="3" s="1"/>
  <c r="D9" i="3"/>
  <c r="D166" i="3"/>
  <c r="B9" i="3"/>
  <c r="B166" i="3"/>
  <c r="B15" i="3"/>
  <c r="G15" i="3"/>
  <c r="D16" i="3"/>
  <c r="C5" i="3"/>
  <c r="C7" i="3" s="1"/>
  <c r="C166" i="3"/>
  <c r="B59" i="3"/>
  <c r="I16" i="3"/>
  <c r="B56" i="3"/>
  <c r="B58" i="3" s="1"/>
  <c r="I56" i="3"/>
  <c r="I58" i="3" s="1"/>
  <c r="F102" i="3"/>
  <c r="F104" i="3" s="1"/>
  <c r="F110" i="3"/>
  <c r="F112" i="3" s="1"/>
  <c r="F123" i="3"/>
  <c r="H15" i="3"/>
  <c r="F79" i="3"/>
  <c r="F81" i="3" s="1"/>
  <c r="I73" i="3"/>
  <c r="I75" i="3"/>
  <c r="I77" i="3" s="1"/>
  <c r="I79" i="3"/>
  <c r="I81" i="3" s="1"/>
  <c r="I83" i="3"/>
  <c r="I85" i="3" s="1"/>
  <c r="C106" i="3"/>
  <c r="C108" i="3" s="1"/>
  <c r="F10" i="3"/>
  <c r="H16" i="3"/>
  <c r="I9" i="3"/>
  <c r="D10" i="3"/>
  <c r="H9" i="3"/>
  <c r="D15" i="3"/>
  <c r="G102" i="3"/>
  <c r="G104" i="3" s="1"/>
  <c r="I100" i="3"/>
  <c r="E106" i="3"/>
  <c r="E108" i="3" s="1"/>
  <c r="B5" i="3"/>
  <c r="B6" i="3" s="1"/>
  <c r="I15" i="3"/>
  <c r="G46" i="3"/>
  <c r="G48" i="3"/>
  <c r="G50" i="3" s="1"/>
  <c r="D48" i="3"/>
  <c r="D50" i="3" s="1"/>
  <c r="G56" i="3"/>
  <c r="G58" i="3" s="1"/>
  <c r="G63" i="3"/>
  <c r="C9" i="3"/>
  <c r="G9" i="3"/>
  <c r="G110" i="3"/>
  <c r="G112" i="3" s="1"/>
  <c r="I10" i="3"/>
  <c r="E59" i="3"/>
  <c r="E61" i="3" s="1"/>
  <c r="G73" i="3"/>
  <c r="F73" i="3"/>
  <c r="C75" i="3"/>
  <c r="C77" i="3" s="1"/>
  <c r="B75" i="3"/>
  <c r="B77" i="3" s="1"/>
  <c r="G75" i="3"/>
  <c r="G77" i="3" s="1"/>
  <c r="F75" i="3"/>
  <c r="F77" i="3" s="1"/>
  <c r="H10" i="3"/>
  <c r="C46" i="3"/>
  <c r="B79" i="3"/>
  <c r="B81" i="3" s="1"/>
  <c r="B83" i="3"/>
  <c r="B85" i="3" s="1"/>
  <c r="B86" i="3"/>
  <c r="B88" i="3" s="1"/>
  <c r="F86" i="3"/>
  <c r="F88" i="3" s="1"/>
  <c r="G100" i="3"/>
  <c r="F100" i="3"/>
  <c r="E5" i="3"/>
  <c r="E7" i="3" s="1"/>
  <c r="F9" i="3"/>
  <c r="B54" i="3"/>
  <c r="I59" i="3"/>
  <c r="I61" i="3" s="1"/>
  <c r="I46" i="3"/>
  <c r="I48" i="3"/>
  <c r="I50" i="3" s="1"/>
  <c r="I52" i="3"/>
  <c r="I54" i="3" s="1"/>
  <c r="H52" i="3"/>
  <c r="H54" i="3" s="1"/>
  <c r="F83" i="3"/>
  <c r="F85" i="3" s="1"/>
  <c r="B112" i="3"/>
  <c r="E110" i="3"/>
  <c r="E112" i="3" s="1"/>
  <c r="I5" i="3"/>
  <c r="I7" i="3" s="1"/>
  <c r="D5" i="3"/>
  <c r="E9" i="3"/>
  <c r="E46" i="3"/>
  <c r="E52" i="3"/>
  <c r="E54" i="3" s="1"/>
  <c r="D59" i="3"/>
  <c r="D61" i="3" s="1"/>
  <c r="B10" i="3"/>
  <c r="C15" i="3"/>
  <c r="C16" i="3"/>
  <c r="E15" i="3"/>
  <c r="C73" i="3"/>
  <c r="B104" i="3"/>
  <c r="C52" i="3"/>
  <c r="C54" i="3" s="1"/>
  <c r="B108" i="3"/>
  <c r="G10" i="3"/>
  <c r="C10" i="3"/>
  <c r="G5" i="3"/>
  <c r="F15" i="3"/>
  <c r="D52" i="3"/>
  <c r="D54" i="3" s="1"/>
  <c r="H86" i="3"/>
  <c r="H88" i="3" s="1"/>
  <c r="D100" i="3"/>
  <c r="C102" i="3"/>
  <c r="C104" i="3" s="1"/>
  <c r="D106" i="3"/>
  <c r="D108" i="3" s="1"/>
  <c r="G113" i="3"/>
  <c r="E102" i="3"/>
  <c r="E104" i="3" s="1"/>
  <c r="C100" i="3"/>
  <c r="B117" i="3"/>
  <c r="F120" i="3"/>
  <c r="C117" i="3"/>
  <c r="G117" i="3"/>
  <c r="C120" i="3"/>
  <c r="G120" i="3"/>
  <c r="C123" i="3"/>
  <c r="G123" i="3"/>
  <c r="F117" i="3"/>
  <c r="B120" i="3"/>
  <c r="B123" i="3"/>
  <c r="D117" i="3"/>
  <c r="H117" i="3"/>
  <c r="D120" i="3"/>
  <c r="H120" i="3"/>
  <c r="D123" i="3"/>
  <c r="H123" i="3"/>
  <c r="I114" i="3"/>
  <c r="E117" i="3"/>
  <c r="I117" i="3"/>
  <c r="E120" i="3"/>
  <c r="I120" i="3"/>
  <c r="E123" i="3"/>
  <c r="I123" i="3"/>
  <c r="E86" i="3"/>
  <c r="E88" i="3" s="1"/>
  <c r="I86" i="3"/>
  <c r="I88" i="3" s="1"/>
  <c r="B90" i="3"/>
  <c r="B93" i="3"/>
  <c r="B96" i="3"/>
  <c r="F96" i="3"/>
  <c r="C90" i="3"/>
  <c r="C93" i="3"/>
  <c r="D90" i="3"/>
  <c r="H90" i="3"/>
  <c r="D93" i="3"/>
  <c r="H93" i="3"/>
  <c r="D96" i="3"/>
  <c r="H96" i="3"/>
  <c r="F90" i="3"/>
  <c r="F93" i="3"/>
  <c r="G90" i="3"/>
  <c r="G93" i="3"/>
  <c r="C96" i="3"/>
  <c r="E90" i="3"/>
  <c r="I90" i="3"/>
  <c r="E93" i="3"/>
  <c r="I93" i="3"/>
  <c r="E96" i="3"/>
  <c r="I96" i="3"/>
  <c r="G59" i="3"/>
  <c r="G61" i="3" s="1"/>
  <c r="E56" i="3"/>
  <c r="E58" i="3" s="1"/>
  <c r="E48" i="3"/>
  <c r="E50" i="3" s="1"/>
  <c r="B63" i="3"/>
  <c r="F66" i="3"/>
  <c r="B69" i="3"/>
  <c r="F69" i="3"/>
  <c r="C63" i="3"/>
  <c r="C66" i="3"/>
  <c r="G69" i="3"/>
  <c r="D63" i="3"/>
  <c r="H63" i="3"/>
  <c r="D66" i="3"/>
  <c r="H66" i="3"/>
  <c r="D69" i="3"/>
  <c r="H69" i="3"/>
  <c r="G66" i="3"/>
  <c r="C69" i="3"/>
  <c r="E63" i="3"/>
  <c r="I63" i="3"/>
  <c r="E66" i="3"/>
  <c r="I66" i="3"/>
  <c r="E69" i="3"/>
  <c r="I69" i="3"/>
  <c r="I207" i="1"/>
  <c r="I210" i="1" s="1"/>
  <c r="I211" i="1" s="1"/>
  <c r="H207" i="1"/>
  <c r="H210" i="1" s="1"/>
  <c r="H211" i="1" s="1"/>
  <c r="G207" i="1"/>
  <c r="G210" i="1" s="1"/>
  <c r="G211" i="1" s="1"/>
  <c r="F207" i="1"/>
  <c r="F210" i="1" s="1"/>
  <c r="F211" i="1" s="1"/>
  <c r="E207" i="1"/>
  <c r="E210" i="1" s="1"/>
  <c r="E211" i="1" s="1"/>
  <c r="D207" i="1"/>
  <c r="D210" i="1" s="1"/>
  <c r="D211" i="1" s="1"/>
  <c r="C207" i="1"/>
  <c r="C210" i="1" s="1"/>
  <c r="C211" i="1" s="1"/>
  <c r="B207" i="1"/>
  <c r="B210" i="1" s="1"/>
  <c r="B211" i="1" s="1"/>
  <c r="I192" i="1"/>
  <c r="H192" i="1"/>
  <c r="G192" i="1"/>
  <c r="F192" i="1"/>
  <c r="E192" i="1"/>
  <c r="D192" i="1"/>
  <c r="C192" i="1"/>
  <c r="B192" i="1"/>
  <c r="I177" i="1"/>
  <c r="I180" i="1" s="1"/>
  <c r="I181" i="1" s="1"/>
  <c r="H177" i="1"/>
  <c r="H180" i="1" s="1"/>
  <c r="H181" i="1" s="1"/>
  <c r="G177" i="1"/>
  <c r="G180" i="1" s="1"/>
  <c r="G181" i="1" s="1"/>
  <c r="F177" i="1"/>
  <c r="F180" i="1" s="1"/>
  <c r="F181" i="1" s="1"/>
  <c r="E177" i="1"/>
  <c r="E180" i="1" s="1"/>
  <c r="E181" i="1" s="1"/>
  <c r="D177" i="1"/>
  <c r="D180" i="1" s="1"/>
  <c r="D181" i="1" s="1"/>
  <c r="C177" i="1"/>
  <c r="C180" i="1" s="1"/>
  <c r="C181" i="1" s="1"/>
  <c r="B177" i="1"/>
  <c r="B180" i="1" s="1"/>
  <c r="B181" i="1" s="1"/>
  <c r="I162" i="1"/>
  <c r="I165" i="1" s="1"/>
  <c r="I166" i="1" s="1"/>
  <c r="H162" i="1"/>
  <c r="H165" i="1" s="1"/>
  <c r="H166" i="1" s="1"/>
  <c r="G162" i="1"/>
  <c r="G165" i="1" s="1"/>
  <c r="G166" i="1" s="1"/>
  <c r="F162" i="1"/>
  <c r="F165" i="1" s="1"/>
  <c r="F166" i="1" s="1"/>
  <c r="E162" i="1"/>
  <c r="E165" i="1" s="1"/>
  <c r="E166" i="1" s="1"/>
  <c r="D162" i="1"/>
  <c r="D165" i="1" s="1"/>
  <c r="D166" i="1" s="1"/>
  <c r="C162" i="1"/>
  <c r="C165" i="1" s="1"/>
  <c r="C166" i="1" s="1"/>
  <c r="B162" i="1"/>
  <c r="B165" i="1" s="1"/>
  <c r="B166" i="1" s="1"/>
  <c r="C142" i="1"/>
  <c r="B142" i="1"/>
  <c r="C138" i="1"/>
  <c r="B138" i="1"/>
  <c r="C134" i="1"/>
  <c r="B134" i="1"/>
  <c r="C130" i="1"/>
  <c r="B130" i="1"/>
  <c r="I126" i="1"/>
  <c r="H126" i="1"/>
  <c r="G126" i="1"/>
  <c r="F126" i="1"/>
  <c r="E126" i="1"/>
  <c r="D126" i="1"/>
  <c r="C126" i="1"/>
  <c r="B126" i="1"/>
  <c r="I122" i="1"/>
  <c r="H122" i="1"/>
  <c r="G122" i="1"/>
  <c r="F122" i="1"/>
  <c r="E122" i="1"/>
  <c r="D122" i="1"/>
  <c r="C122" i="1"/>
  <c r="B122" i="1"/>
  <c r="I118" i="1"/>
  <c r="H118" i="1"/>
  <c r="G118" i="1"/>
  <c r="F118" i="1"/>
  <c r="E118" i="1"/>
  <c r="D118" i="1"/>
  <c r="C118" i="1"/>
  <c r="B118" i="1"/>
  <c r="I114" i="1"/>
  <c r="I147" i="1" s="1"/>
  <c r="I150" i="1" s="1"/>
  <c r="I151" i="1" s="1"/>
  <c r="H114" i="1"/>
  <c r="H147" i="1" s="1"/>
  <c r="H150" i="1" s="1"/>
  <c r="H151" i="1" s="1"/>
  <c r="G114" i="1"/>
  <c r="G147" i="1" s="1"/>
  <c r="G150" i="1" s="1"/>
  <c r="G151" i="1" s="1"/>
  <c r="F114" i="1"/>
  <c r="F147" i="1" s="1"/>
  <c r="F150" i="1" s="1"/>
  <c r="F151" i="1" s="1"/>
  <c r="E114" i="1"/>
  <c r="E147" i="1" s="1"/>
  <c r="E150" i="1" s="1"/>
  <c r="E151" i="1" s="1"/>
  <c r="D114" i="1"/>
  <c r="D147" i="1" s="1"/>
  <c r="D150" i="1" s="1"/>
  <c r="D151" i="1" s="1"/>
  <c r="C114" i="1"/>
  <c r="C147" i="1" s="1"/>
  <c r="C150" i="1" s="1"/>
  <c r="C151" i="1" s="1"/>
  <c r="B114" i="1"/>
  <c r="B147" i="1" s="1"/>
  <c r="B150" i="1" s="1"/>
  <c r="B151" i="1" s="1"/>
  <c r="C103" i="1"/>
  <c r="D103" i="1"/>
  <c r="E103" i="1"/>
  <c r="F103" i="1"/>
  <c r="G103" i="1"/>
  <c r="B103" i="1"/>
  <c r="I7" i="1"/>
  <c r="H7" i="1"/>
  <c r="G7" i="1"/>
  <c r="F7" i="1"/>
  <c r="E7" i="1"/>
  <c r="D7" i="1"/>
  <c r="C7" i="1"/>
  <c r="B7" i="1"/>
  <c r="I4" i="1"/>
  <c r="I10" i="1" s="1"/>
  <c r="H4" i="1"/>
  <c r="H10" i="1" s="1"/>
  <c r="G4" i="1"/>
  <c r="G10" i="1" s="1"/>
  <c r="F4" i="1"/>
  <c r="F10" i="1" s="1"/>
  <c r="E4" i="1"/>
  <c r="E10" i="1" s="1"/>
  <c r="D4" i="1"/>
  <c r="D10" i="1" s="1"/>
  <c r="C4" i="1"/>
  <c r="C10" i="1" s="1"/>
  <c r="B4" i="1"/>
  <c r="B10" i="1" s="1"/>
  <c r="E114" i="3" l="1"/>
  <c r="B60" i="3"/>
  <c r="B61" i="3"/>
  <c r="H114" i="3"/>
  <c r="G115" i="3"/>
  <c r="D114" i="3"/>
  <c r="F114" i="3"/>
  <c r="B114" i="3"/>
  <c r="B115" i="3"/>
  <c r="D87" i="3"/>
  <c r="I60" i="3"/>
  <c r="H60" i="3"/>
  <c r="E60" i="3"/>
  <c r="G60" i="3"/>
  <c r="C60" i="3"/>
  <c r="C114" i="3"/>
  <c r="D60" i="3"/>
  <c r="G87" i="3"/>
  <c r="F60" i="3"/>
  <c r="C6" i="3"/>
  <c r="H87" i="3"/>
  <c r="H6" i="3"/>
  <c r="E6" i="3"/>
  <c r="G114" i="3"/>
  <c r="B7" i="3"/>
  <c r="F6" i="3"/>
  <c r="B87" i="3"/>
  <c r="E87" i="3"/>
  <c r="C87" i="3"/>
  <c r="I6" i="3"/>
  <c r="G7" i="3"/>
  <c r="G6" i="3"/>
  <c r="D6" i="3"/>
  <c r="D7" i="3"/>
  <c r="I87" i="3"/>
  <c r="F87" i="3"/>
  <c r="G195" i="1"/>
  <c r="G196" i="1" s="1"/>
  <c r="D195" i="1"/>
  <c r="D196" i="1" s="1"/>
  <c r="B195" i="1"/>
  <c r="B196" i="1" s="1"/>
  <c r="F194" i="1"/>
  <c r="F195" i="1" s="1"/>
  <c r="F196" i="1" s="1"/>
  <c r="C194" i="1"/>
  <c r="C195" i="1" s="1"/>
  <c r="C196" i="1" s="1"/>
  <c r="D194" i="1"/>
  <c r="H194" i="1"/>
  <c r="H195" i="1" s="1"/>
  <c r="H196" i="1" s="1"/>
  <c r="B194" i="1"/>
  <c r="G194" i="1"/>
  <c r="E194" i="1"/>
  <c r="E195" i="1" s="1"/>
  <c r="E196" i="1" s="1"/>
  <c r="I194" i="1"/>
  <c r="I195" i="1" s="1"/>
  <c r="I196" i="1" s="1"/>
  <c r="A17" i="3" l="1"/>
  <c r="A44" i="3"/>
  <c r="E42" i="3"/>
  <c r="B42" i="3"/>
  <c r="B39" i="3"/>
  <c r="I28" i="3"/>
  <c r="H28" i="3"/>
  <c r="G28" i="3"/>
  <c r="F28" i="3"/>
  <c r="E28" i="3"/>
  <c r="D28" i="3"/>
  <c r="C28" i="3"/>
  <c r="B28" i="3"/>
  <c r="B29" i="3" s="1"/>
  <c r="I24" i="3"/>
  <c r="H24" i="3"/>
  <c r="G24" i="3"/>
  <c r="F24" i="3"/>
  <c r="E24" i="3"/>
  <c r="D24" i="3"/>
  <c r="C24" i="3"/>
  <c r="B25" i="3"/>
  <c r="B20" i="3"/>
  <c r="B21" i="3" s="1"/>
  <c r="C20" i="3"/>
  <c r="D20" i="3"/>
  <c r="E20" i="3"/>
  <c r="F20" i="3"/>
  <c r="G20" i="3"/>
  <c r="H20" i="3"/>
  <c r="I20" i="3"/>
  <c r="J1" i="3"/>
  <c r="K1" i="3" s="1"/>
  <c r="L1" i="3" s="1"/>
  <c r="M1" i="3" s="1"/>
  <c r="N1" i="3" s="1"/>
  <c r="H1" i="3"/>
  <c r="G1" i="3" s="1"/>
  <c r="F1" i="3" s="1"/>
  <c r="E1" i="3" s="1"/>
  <c r="D1" i="3" s="1"/>
  <c r="C1" i="3" s="1"/>
  <c r="B1" i="3" s="1"/>
  <c r="I21" i="3" l="1"/>
  <c r="I23" i="3" s="1"/>
  <c r="E21" i="3"/>
  <c r="E23" i="3" s="1"/>
  <c r="F39" i="3"/>
  <c r="F21" i="3"/>
  <c r="F23" i="3" s="1"/>
  <c r="I32" i="3"/>
  <c r="G21" i="3"/>
  <c r="G23" i="3" s="1"/>
  <c r="C21" i="3"/>
  <c r="C23" i="3" s="1"/>
  <c r="D25" i="3"/>
  <c r="D27" i="3" s="1"/>
  <c r="H25" i="3"/>
  <c r="H27" i="3" s="1"/>
  <c r="D29" i="3"/>
  <c r="D31" i="3" s="1"/>
  <c r="H29" i="3"/>
  <c r="H31" i="3" s="1"/>
  <c r="I25" i="3"/>
  <c r="I27" i="3" s="1"/>
  <c r="I29" i="3"/>
  <c r="I31" i="3" s="1"/>
  <c r="F32" i="3"/>
  <c r="F29" i="3"/>
  <c r="F31" i="3" s="1"/>
  <c r="I42" i="3"/>
  <c r="E25" i="3"/>
  <c r="E27" i="3" s="1"/>
  <c r="E29" i="3"/>
  <c r="E31" i="3" s="1"/>
  <c r="B32" i="3"/>
  <c r="B33" i="3" s="1"/>
  <c r="F25" i="3"/>
  <c r="F27" i="3" s="1"/>
  <c r="H21" i="3"/>
  <c r="H23" i="3" s="1"/>
  <c r="D21" i="3"/>
  <c r="D23" i="3" s="1"/>
  <c r="C25" i="3"/>
  <c r="C27" i="3" s="1"/>
  <c r="G25" i="3"/>
  <c r="G27" i="3" s="1"/>
  <c r="C29" i="3"/>
  <c r="C31" i="3" s="1"/>
  <c r="G29" i="3"/>
  <c r="G31" i="3" s="1"/>
  <c r="D32" i="3"/>
  <c r="I39" i="3"/>
  <c r="F42" i="3"/>
  <c r="B31" i="3"/>
  <c r="D42" i="3"/>
  <c r="H42" i="3"/>
  <c r="H32" i="3"/>
  <c r="E36" i="3"/>
  <c r="I36" i="3"/>
  <c r="E39" i="3"/>
  <c r="B23" i="3"/>
  <c r="C32" i="3"/>
  <c r="D36" i="3"/>
  <c r="D39" i="3"/>
  <c r="E32" i="3"/>
  <c r="B36" i="3"/>
  <c r="F36" i="3"/>
  <c r="B27" i="3"/>
  <c r="G32" i="3"/>
  <c r="H36" i="3"/>
  <c r="H39" i="3"/>
  <c r="C36" i="3"/>
  <c r="G36" i="3"/>
  <c r="C39" i="3"/>
  <c r="G39" i="3"/>
  <c r="C42" i="3"/>
  <c r="G42" i="3"/>
  <c r="D33" i="3" l="1"/>
  <c r="G33" i="3"/>
  <c r="C33" i="3"/>
  <c r="H33" i="3"/>
  <c r="E33" i="3"/>
  <c r="F33" i="3"/>
  <c r="I33" i="3"/>
  <c r="H18" i="3"/>
  <c r="G18" i="3"/>
  <c r="F18" i="3"/>
  <c r="E18" i="3"/>
  <c r="D18" i="3"/>
  <c r="C18" i="3"/>
  <c r="B18" i="3"/>
  <c r="I18" i="3"/>
  <c r="I160" i="3" s="1"/>
  <c r="I169" i="3" s="1"/>
  <c r="D168" i="3" l="1"/>
  <c r="D160" i="3"/>
  <c r="D169" i="3" s="1"/>
  <c r="H168" i="3"/>
  <c r="H160" i="3"/>
  <c r="B168" i="3"/>
  <c r="B160" i="3"/>
  <c r="E168" i="3"/>
  <c r="E160" i="3"/>
  <c r="F168" i="3"/>
  <c r="F160" i="3"/>
  <c r="F169" i="3" s="1"/>
  <c r="C168" i="3"/>
  <c r="C160" i="3"/>
  <c r="G168" i="3"/>
  <c r="G160" i="3"/>
  <c r="I168" i="3"/>
  <c r="I161" i="3"/>
  <c r="I163" i="3" s="1"/>
  <c r="C34" i="3"/>
  <c r="D19" i="3"/>
  <c r="D40" i="3"/>
  <c r="D43" i="3"/>
  <c r="D37" i="3"/>
  <c r="H19" i="3"/>
  <c r="H40" i="3"/>
  <c r="H43" i="3"/>
  <c r="H37" i="3"/>
  <c r="C19" i="3"/>
  <c r="C40" i="3"/>
  <c r="C37" i="3"/>
  <c r="C43" i="3"/>
  <c r="E19" i="3"/>
  <c r="E37" i="3"/>
  <c r="E40" i="3"/>
  <c r="E43" i="3"/>
  <c r="E34" i="3"/>
  <c r="D34" i="3"/>
  <c r="G19" i="3"/>
  <c r="G37" i="3"/>
  <c r="G40" i="3"/>
  <c r="G43" i="3"/>
  <c r="B19" i="3"/>
  <c r="B37" i="3"/>
  <c r="B43" i="3"/>
  <c r="B40" i="3"/>
  <c r="F19" i="3"/>
  <c r="F34" i="3"/>
  <c r="F40" i="3"/>
  <c r="F37" i="3"/>
  <c r="F43" i="3"/>
  <c r="H34" i="3"/>
  <c r="G34" i="3"/>
  <c r="B34" i="3"/>
  <c r="I19" i="3"/>
  <c r="I43" i="3"/>
  <c r="I40" i="3"/>
  <c r="I37" i="3"/>
  <c r="I34" i="3"/>
  <c r="H161" i="3" l="1"/>
  <c r="H163" i="3" s="1"/>
  <c r="H169" i="3"/>
  <c r="C161" i="3"/>
  <c r="C163" i="3" s="1"/>
  <c r="C169" i="3"/>
  <c r="G161" i="3"/>
  <c r="G163" i="3" s="1"/>
  <c r="G169" i="3"/>
  <c r="B161" i="3"/>
  <c r="B163" i="3" s="1"/>
  <c r="B169" i="3"/>
  <c r="E161" i="3"/>
  <c r="E163" i="3" s="1"/>
  <c r="E169" i="3"/>
  <c r="F161" i="3"/>
  <c r="F163" i="3" s="1"/>
  <c r="D161" i="3"/>
  <c r="D163" i="3" s="1"/>
  <c r="G104" i="1"/>
  <c r="F104" i="1"/>
  <c r="E104" i="1"/>
  <c r="D104" i="1"/>
  <c r="C104" i="1"/>
  <c r="B104" i="1"/>
  <c r="H99" i="1"/>
  <c r="G99" i="1"/>
  <c r="F99" i="1"/>
  <c r="E99" i="1"/>
  <c r="D99" i="1"/>
  <c r="C99" i="1"/>
  <c r="B99" i="1"/>
  <c r="I99" i="1"/>
  <c r="H86" i="1"/>
  <c r="G86" i="1"/>
  <c r="F86" i="1"/>
  <c r="E86" i="1"/>
  <c r="D86" i="1"/>
  <c r="C86" i="1"/>
  <c r="B86" i="1"/>
  <c r="I86" i="1"/>
  <c r="G76" i="1"/>
  <c r="F76" i="1"/>
  <c r="E76" i="1"/>
  <c r="C76" i="1"/>
  <c r="B76" i="1"/>
  <c r="D76" i="1"/>
  <c r="H58" i="1"/>
  <c r="G58" i="1"/>
  <c r="F58" i="1"/>
  <c r="E58" i="1"/>
  <c r="D58" i="1"/>
  <c r="C58" i="1"/>
  <c r="B58" i="1"/>
  <c r="I58" i="1"/>
  <c r="H45" i="1"/>
  <c r="H59" i="1" s="1"/>
  <c r="G45" i="1"/>
  <c r="G59" i="1" s="1"/>
  <c r="F45" i="1"/>
  <c r="F59" i="1" s="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E12" i="1" l="1"/>
  <c r="E20" i="1" s="1"/>
  <c r="F12" i="1"/>
  <c r="F20" i="1" s="1"/>
  <c r="H12" i="1"/>
  <c r="I12" i="1"/>
  <c r="I20" i="1" s="1"/>
  <c r="B12" i="1"/>
  <c r="B20" i="1" s="1"/>
  <c r="C12" i="1"/>
  <c r="C20" i="1" s="1"/>
  <c r="D12" i="1"/>
  <c r="D20" i="1" s="1"/>
  <c r="E101" i="1"/>
  <c r="D101" i="1"/>
  <c r="C101" i="1"/>
  <c r="B101" i="1"/>
  <c r="F101" i="1"/>
  <c r="G101" i="1"/>
  <c r="B60" i="1"/>
  <c r="E60" i="1"/>
  <c r="F60" i="1"/>
  <c r="I59" i="1"/>
  <c r="I60" i="1" s="1"/>
  <c r="G60" i="1"/>
  <c r="H60" i="1"/>
  <c r="C60" i="1"/>
  <c r="D60" i="1"/>
  <c r="H20" i="1" l="1"/>
  <c r="H64" i="1"/>
  <c r="H76" i="1" s="1"/>
  <c r="H101" i="1" s="1"/>
  <c r="H103" i="1" s="1"/>
  <c r="I102" i="1" s="1"/>
  <c r="I64" i="1"/>
  <c r="I76" i="1" s="1"/>
  <c r="I101" i="1" s="1"/>
  <c r="G12" i="1"/>
  <c r="G20" i="1" s="1"/>
  <c r="H104" i="1" l="1"/>
  <c r="I103" i="1"/>
  <c r="I104" i="1" s="1"/>
  <c r="H1" i="1"/>
  <c r="G1" i="1" s="1"/>
  <c r="F1" i="1" s="1"/>
  <c r="E1" i="1" s="1"/>
  <c r="D1" i="1" s="1"/>
  <c r="C1" i="1" s="1"/>
  <c r="B1" i="1" s="1"/>
</calcChain>
</file>

<file path=xl/comments1.xml><?xml version="1.0" encoding="utf-8"?>
<comments xmlns="http://schemas.openxmlformats.org/spreadsheetml/2006/main">
  <authors>
    <author>Dell</author>
  </authors>
  <commentList>
    <comment ref="A194" authorId="0" shapeId="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<sst xmlns="http://schemas.openxmlformats.org/spreadsheetml/2006/main" count="455" uniqueCount="167">
  <si>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</si>
  <si>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</si>
  <si>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</si>
  <si>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</si>
  <si>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</si>
  <si>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</si>
  <si>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</si>
  <si>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</si>
  <si>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</si>
  <si>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</si>
  <si>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</si>
  <si>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</si>
  <si>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</si>
  <si>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</si>
  <si>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</si>
  <si>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</si>
  <si>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</si>
  <si>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</si>
  <si>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</si>
  <si>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</si>
  <si>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</si>
  <si>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</si>
  <si>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</si>
  <si>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</si>
  <si>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</si>
  <si>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</si>
  <si>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</si>
  <si>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</si>
  <si>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</si>
  <si>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</si>
  <si>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</si>
  <si>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</si>
  <si>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</si>
  <si>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</si>
  <si>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</si>
  <si>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</si>
  <si>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</si>
  <si>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</si>
  <si>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</si>
  <si>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</si>
  <si>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</si>
  <si>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</si>
  <si>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</si>
  <si>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</si>
  <si>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</si>
  <si>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</si>
  <si>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</si>
  <si>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</si>
  <si>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</si>
  <si>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</si>
  <si>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</si>
  <si>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</si>
  <si>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</si>
  <si>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</si>
  <si>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</si>
  <si>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</si>
  <si>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</si>
  <si>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</si>
  <si>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</si>
  <si>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</si>
  <si>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</si>
  <si>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</si>
  <si>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</si>
  <si>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</si>
  <si>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</si>
  <si>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</si>
  <si>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</si>
  <si>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</si>
  <si>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</si>
  <si>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</si>
  <si>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</si>
  <si>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</si>
  <si>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</si>
  <si>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</si>
  <si>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</si>
  <si>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</si>
  <si>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</si>
  <si>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</si>
  <si>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</si>
  <si>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</si>
  <si>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</si>
  <si>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</si>
  <si>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</si>
  <si>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</si>
  <si>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</si>
  <si>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</si>
  <si>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</si>
  <si>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</si>
  <si>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</si>
  <si>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</si>
  <si>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</si>
  <si>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</si>
  <si>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</si>
  <si>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</si>
  <si>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</si>
  <si>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</si>
  <si>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</si>
  <si>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</si>
  <si>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</si>
  <si>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</si>
  <si>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</si>
  <si>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</si>
  <si>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</si>
  <si>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</si>
  <si>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</si>
  <si>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</si>
  <si>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</si>
  <si>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</si>
  <si>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</si>
  <si>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</si>
  <si>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</si>
  <si>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</si>
  <si>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</si>
  <si>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</si>
  <si>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</si>
  <si>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</si>
  <si>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</si>
  <si>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</si>
  <si>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</si>
  <si>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</si>
  <si>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</si>
  <si>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</si>
  <si>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</si>
  <si>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</si>
  <si>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</si>
  <si>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</si>
  <si>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</si>
  <si>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</si>
  <si>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</si>
  <si>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</si>
  <si>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</si>
  <si>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</si>
  <si>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</si>
  <si>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</si>
  <si>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</si>
  <si>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</si>
  <si>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</si>
  <si>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</si>
  <si>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</si>
  <si>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</si>
  <si>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</si>
  <si>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</si>
  <si>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</si>
  <si>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</si>
  <si>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 in reverse repurchase agreement</t>
  </si>
  <si>
    <t>Disposable of property, plant and equipment</t>
  </si>
  <si>
    <t>Decrease (increase in other assets, net of other liabilities)</t>
  </si>
  <si>
    <t>Long-term debt payments, including current portion</t>
  </si>
  <si>
    <t>Payment of capital lease and other financial obligations</t>
  </si>
  <si>
    <t>Excess tax benefits from share-based payments arrangements</t>
  </si>
  <si>
    <t>Tax for net share settlement of equity awards</t>
  </si>
  <si>
    <t>-</t>
  </si>
  <si>
    <t>Western Europe</t>
  </si>
  <si>
    <t>Central &amp; Eastern Europe</t>
  </si>
  <si>
    <t>Japan</t>
  </si>
  <si>
    <t>Emerging markets</t>
  </si>
  <si>
    <t>Currency impact</t>
  </si>
  <si>
    <t>Link to historicals row 163</t>
  </si>
  <si>
    <t>calculate growth</t>
  </si>
  <si>
    <t>calcualte margin</t>
  </si>
  <si>
    <t>Link to historicals row 193</t>
  </si>
  <si>
    <t>Should beliked to row 99 above</t>
  </si>
  <si>
    <t>calcualte % of revenue</t>
  </si>
  <si>
    <t>Global Brand dvision</t>
  </si>
  <si>
    <t>Link Historicals row 146</t>
  </si>
  <si>
    <t>Row 3-18-45-72-99-126-137</t>
  </si>
  <si>
    <t>CAPEX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</si>
</sst>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_-;\-* #,##0.00_-;_-* &quot;-&quot;??_-;_-@_-"/>
    <numFmt numFmtId="165" formatCode="_(* #,##0_);_(* \(#,##0\);_(* &quot;-&quot;??_);_(@_)"/>
    <numFmt numFmtId="166" formatCode="0.0%"/>
    <numFmt numFmtId="167" formatCode="#,##0.0"/>
    <numFmt numFmtId="168"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b/>
      <i/>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88">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Font="1"/>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0" xfId="0" applyFont="1" applyAlignment="1">
      <alignment wrapText="1"/>
    </xf>
    <xf numFmtId="0" fontId="0" fillId="0" borderId="1" xfId="0" applyFont="1" applyBorder="1" applyAlignment="1">
      <alignment horizontal="left" indent="1"/>
    </xf>
    <xf numFmtId="0" fontId="2" fillId="0" borderId="0" xfId="0" applyFont="1" applyBorder="1"/>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0" fillId="0" borderId="0" xfId="0" applyFont="1" applyAlignment="1">
      <alignmen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0" fontId="0" fillId="0" borderId="0" xfId="0" applyAlignment="1">
      <alignment horizontal="left" wrapText="1" indent="1"/>
    </xf>
    <xf numFmtId="0" fontId="0" fillId="0" borderId="0" xfId="0" applyAlignment="1">
      <alignment horizontal="left" wrapText="1"/>
    </xf>
    <xf numFmtId="0" fontId="0" fillId="0" borderId="0" xfId="0" applyFont="1" applyAlignment="1">
      <alignment wrapText="1"/>
    </xf>
    <xf numFmtId="9" fontId="12" fillId="0" borderId="0" xfId="1" applyNumberFormat="1" applyFont="1"/>
    <xf numFmtId="9" fontId="11" fillId="0" borderId="0" xfId="1" applyNumberFormat="1" applyFont="1"/>
    <xf numFmtId="167" fontId="0" fillId="0" borderId="0" xfId="0" applyNumberFormat="1"/>
    <xf numFmtId="168" fontId="0" fillId="0" borderId="0" xfId="0" applyNumberFormat="1"/>
    <xf numFmtId="43" fontId="0" fillId="0" borderId="0" xfId="1" applyFont="1"/>
    <xf numFmtId="9" fontId="14" fillId="0" borderId="0" xfId="0" applyNumberFormat="1" applyFont="1"/>
    <xf numFmtId="0" fontId="14" fillId="0" borderId="0" xfId="0" applyFont="1"/>
    <xf numFmtId="9" fontId="0" fillId="0" borderId="0" xfId="0" applyNumberFormat="1"/>
    <xf numFmtId="9" fontId="0" fillId="0" borderId="0" xfId="2" applyFont="1"/>
    <xf numFmtId="166" fontId="0" fillId="0" borderId="0" xfId="2" applyNumberFormat="1" applyFont="1"/>
    <xf numFmtId="1" fontId="0" fillId="0" borderId="0" xfId="2" applyNumberFormat="1" applyFont="1"/>
    <xf numFmtId="166" fontId="0" fillId="0" borderId="0" xfId="0" applyNumberFormat="1"/>
    <xf numFmtId="165" fontId="2" fillId="0" borderId="0" xfId="1" applyNumberFormat="1" applyFont="1" applyAlignment="1">
      <alignment horizontal="left"/>
    </xf>
    <xf numFmtId="9" fontId="11" fillId="0" borderId="0" xfId="2" applyFont="1"/>
    <xf numFmtId="166" fontId="13" fillId="0" borderId="0" xfId="2" applyNumberFormat="1" applyFont="1"/>
    <xf numFmtId="166" fontId="15" fillId="0" borderId="0" xfId="2" applyNumberFormat="1" applyFont="1" applyAlignment="1">
      <alignment horizontal="right"/>
    </xf>
    <xf numFmtId="0" fontId="15" fillId="0" borderId="0" xfId="0" applyFont="1" applyAlignment="1">
      <alignment horizontal="right"/>
    </xf>
    <xf numFmtId="0" fontId="13" fillId="0" borderId="0" xfId="0" applyFont="1" applyAlignment="1">
      <alignment horizontal="left" indent="1"/>
    </xf>
    <xf numFmtId="165" fontId="0" fillId="0" borderId="0" xfId="0" applyNumberFormat="1"/>
    <xf numFmtId="0" fontId="15" fillId="0" borderId="0" xfId="0" applyFont="1" applyAlignment="1">
      <alignment horizontal="left"/>
    </xf>
    <xf numFmtId="165" fontId="1" fillId="0" borderId="0" xfId="1" applyNumberFormat="1" applyFont="1" applyAlignment="1">
      <alignment horizontal="right"/>
    </xf>
    <xf numFmtId="165" fontId="13" fillId="0" borderId="0" xfId="1" applyNumberFormat="1" applyFont="1" applyFill="1" applyAlignment="1">
      <alignment horizontal="left" indent="1"/>
    </xf>
    <xf numFmtId="166" fontId="11" fillId="0" borderId="0" xfId="2" applyNumberFormat="1" applyFont="1" applyFill="1" applyAlignment="1">
      <alignment horizontal="right"/>
    </xf>
    <xf numFmtId="0" fontId="0" fillId="0" borderId="0" xfId="0" applyFill="1"/>
    <xf numFmtId="1" fontId="1" fillId="0" borderId="0" xfId="1" applyNumberFormat="1" applyFont="1" applyAlignment="1">
      <alignment horizontal="right"/>
    </xf>
    <xf numFmtId="1" fontId="13" fillId="0" borderId="0" xfId="1" applyNumberFormat="1" applyFont="1" applyAlignment="1">
      <alignment horizontal="right"/>
    </xf>
    <xf numFmtId="9" fontId="13" fillId="0" borderId="0" xfId="2" applyFont="1" applyAlignment="1">
      <alignment horizontal="right"/>
    </xf>
    <xf numFmtId="9" fontId="1" fillId="0" borderId="0" xfId="2" applyFont="1" applyAlignment="1">
      <alignment horizontal="right"/>
    </xf>
    <xf numFmtId="1" fontId="1" fillId="0" borderId="0" xfId="2" applyNumberFormat="1" applyFont="1" applyAlignment="1">
      <alignment horizontal="right"/>
    </xf>
    <xf numFmtId="166" fontId="13" fillId="0" borderId="0" xfId="2" applyNumberFormat="1" applyFont="1" applyAlignment="1">
      <alignment horizontal="right"/>
    </xf>
    <xf numFmtId="10" fontId="13" fillId="0" borderId="0" xfId="2" applyNumberFormat="1" applyFont="1" applyAlignment="1">
      <alignment horizontal="right"/>
    </xf>
    <xf numFmtId="9" fontId="13" fillId="0" borderId="0" xfId="2" applyFont="1"/>
  </cellXfs>
  <cellStyles count="6">
    <cellStyle name="60% - Accent1" xfId="5" builtinId="32"/>
    <cellStyle name="Accent1" xfId="4" builtinId="29"/>
    <cellStyle name="Comma" xfId="1" builtinId="3"/>
    <cellStyle name="Comma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xdr:cNvGrpSpPr/>
      </xdr:nvGrpSpPr>
      <xdr:grpSpPr>
        <a:xfrm>
          <a:off x="7216140" y="2284095"/>
          <a:ext cx="6212205" cy="1950720"/>
          <a:chOff x="487680" y="2049780"/>
          <a:chExt cx="6545580" cy="1874520"/>
        </a:xfrm>
      </xdr:grpSpPr>
      <xdr:sp macro="" textlink="">
        <xdr:nvSpPr>
          <xdr:cNvPr id="4" name="TextBox 3"/>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xdr:cNvGrpSpPr/>
      </xdr:nvGrpSpPr>
      <xdr:grpSpPr>
        <a:xfrm>
          <a:off x="434340" y="2322195"/>
          <a:ext cx="4038600" cy="3672841"/>
          <a:chOff x="960120" y="1981200"/>
          <a:chExt cx="4038600" cy="2561469"/>
        </a:xfrm>
      </xdr:grpSpPr>
      <xdr:sp macro="" textlink="">
        <xdr:nvSpPr>
          <xdr:cNvPr id="15" name="TextBox 14"/>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xdr:cNvGrpSpPr/>
      </xdr:nvGrpSpPr>
      <xdr:grpSpPr>
        <a:xfrm>
          <a:off x="4472940" y="1628775"/>
          <a:ext cx="1760220" cy="1150620"/>
          <a:chOff x="4549140" y="2903220"/>
          <a:chExt cx="1760220" cy="1104900"/>
        </a:xfrm>
      </xdr:grpSpPr>
      <xdr:cxnSp macro="">
        <xdr:nvCxnSpPr>
          <xdr:cNvPr id="72" name="Elbow Connector 71"/>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xdr:cNvGrpSpPr/>
        </xdr:nvGrpSpPr>
        <xdr:grpSpPr>
          <a:xfrm>
            <a:off x="4556760" y="2903220"/>
            <a:ext cx="1752600" cy="1104900"/>
            <a:chOff x="5257800" y="1668780"/>
            <a:chExt cx="1752600" cy="1104900"/>
          </a:xfrm>
        </xdr:grpSpPr>
        <xdr:sp macro="" textlink="">
          <xdr:nvSpPr>
            <xdr:cNvPr id="67" name="TextBox 66"/>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xdr:cNvGrpSpPr/>
      </xdr:nvGrpSpPr>
      <xdr:grpSpPr>
        <a:xfrm>
          <a:off x="4480560" y="2840355"/>
          <a:ext cx="1798320" cy="1150620"/>
          <a:chOff x="4678680" y="3040380"/>
          <a:chExt cx="1798320" cy="1104900"/>
        </a:xfrm>
      </xdr:grpSpPr>
      <xdr:grpSp>
        <xdr:nvGrpSpPr>
          <xdr:cNvPr id="146" name="Group 145"/>
          <xdr:cNvGrpSpPr/>
        </xdr:nvGrpSpPr>
        <xdr:grpSpPr>
          <a:xfrm>
            <a:off x="4686300" y="3040380"/>
            <a:ext cx="1790700" cy="1104900"/>
            <a:chOff x="5219700" y="1668780"/>
            <a:chExt cx="1790700" cy="1104900"/>
          </a:xfrm>
        </xdr:grpSpPr>
        <xdr:sp macro="" textlink="">
          <xdr:nvSpPr>
            <xdr:cNvPr id="147" name="TextBox 146"/>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xdr:cNvGrpSpPr/>
      </xdr:nvGrpSpPr>
      <xdr:grpSpPr>
        <a:xfrm>
          <a:off x="4495800" y="4036695"/>
          <a:ext cx="1943100" cy="1150620"/>
          <a:chOff x="4495800" y="4053840"/>
          <a:chExt cx="1943100" cy="1104900"/>
        </a:xfrm>
      </xdr:grpSpPr>
      <xdr:grpSp>
        <xdr:nvGrpSpPr>
          <xdr:cNvPr id="167" name="Group 166"/>
          <xdr:cNvGrpSpPr/>
        </xdr:nvGrpSpPr>
        <xdr:grpSpPr>
          <a:xfrm>
            <a:off x="4495800" y="4053840"/>
            <a:ext cx="1943100" cy="1104900"/>
            <a:chOff x="5273040" y="1653540"/>
            <a:chExt cx="1943100" cy="1104900"/>
          </a:xfrm>
        </xdr:grpSpPr>
        <xdr:sp macro="" textlink="">
          <xdr:nvSpPr>
            <xdr:cNvPr id="168" name="TextBox 167"/>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xdr:cNvGrpSpPr/>
      </xdr:nvGrpSpPr>
      <xdr:grpSpPr>
        <a:xfrm>
          <a:off x="4511040" y="5187315"/>
          <a:ext cx="2727960" cy="1379220"/>
          <a:chOff x="4511040" y="4251960"/>
          <a:chExt cx="2727960" cy="1325880"/>
        </a:xfrm>
      </xdr:grpSpPr>
      <xdr:grpSp>
        <xdr:nvGrpSpPr>
          <xdr:cNvPr id="192" name="Group 191"/>
          <xdr:cNvGrpSpPr/>
        </xdr:nvGrpSpPr>
        <xdr:grpSpPr>
          <a:xfrm>
            <a:off x="4511040" y="4251960"/>
            <a:ext cx="2727960" cy="1325880"/>
            <a:chOff x="5288280" y="1851660"/>
            <a:chExt cx="2727960" cy="1325880"/>
          </a:xfrm>
        </xdr:grpSpPr>
        <xdr:sp macro="" textlink="">
          <xdr:nvSpPr>
            <xdr:cNvPr id="194" name="TextBox 193"/>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xdr:cNvGrpSpPr/>
      </xdr:nvGrpSpPr>
      <xdr:grpSpPr>
        <a:xfrm rot="5400000">
          <a:off x="3086100" y="5393055"/>
          <a:ext cx="1188720" cy="2438400"/>
          <a:chOff x="4488180" y="3360420"/>
          <a:chExt cx="1143000" cy="2438400"/>
        </a:xfrm>
      </xdr:grpSpPr>
      <xdr:grpSp>
        <xdr:nvGrpSpPr>
          <xdr:cNvPr id="206" name="Group 205"/>
          <xdr:cNvGrpSpPr/>
        </xdr:nvGrpSpPr>
        <xdr:grpSpPr>
          <a:xfrm>
            <a:off x="4488180" y="3360420"/>
            <a:ext cx="1143000" cy="2438400"/>
            <a:chOff x="5265420" y="960120"/>
            <a:chExt cx="1143000" cy="2438400"/>
          </a:xfrm>
        </xdr:grpSpPr>
        <xdr:sp macro="" textlink="">
          <xdr:nvSpPr>
            <xdr:cNvPr id="208" name="TextBox 207"/>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cols>
    <col min="1" max="1" width="176.140625" style="20" customWidth="1"/>
  </cols>
  <sheetData>
    <row r="1" spans="1:1" ht="23.25" x14ac:dyDescent="0.35">
      <c r="A1" s="19" t="s">
        <v>21</v>
      </c>
    </row>
    <row r="2" spans="1:1" x14ac:dyDescent="0.25">
      <c r="A2" s="54" t="s">
        <v>141</v>
      </c>
    </row>
    <row r="3" spans="1:1" x14ac:dyDescent="0.25">
      <c r="A3" s="53" t="s">
        <v>142</v>
      </c>
    </row>
    <row r="4" spans="1:1" x14ac:dyDescent="0.25">
      <c r="A4" s="54" t="s">
        <v>20</v>
      </c>
    </row>
    <row r="5" spans="1:1" x14ac:dyDescent="0.25">
      <c r="A5" s="55" t="s">
        <v>143</v>
      </c>
    </row>
    <row r="6" spans="1:1" x14ac:dyDescent="0.25">
      <c r="A6" s="41"/>
    </row>
    <row r="7" spans="1:1" x14ac:dyDescent="0.25">
      <c r="A7" s="41"/>
    </row>
    <row r="8" spans="1:1" x14ac:dyDescent="0.25">
      <c r="A8" s="42"/>
    </row>
    <row r="9" spans="1:1" s="17" customFormat="1" x14ac:dyDescent="0.25">
      <c r="A9" s="23"/>
    </row>
    <row r="10" spans="1:1" x14ac:dyDescent="0.25">
      <c r="A10" s="21"/>
    </row>
    <row r="11" spans="1:1" x14ac:dyDescent="0.25">
      <c r="A11" s="21"/>
    </row>
    <row r="12" spans="1:1" x14ac:dyDescent="0.25">
      <c r="A12"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6"/>
  <sheetViews>
    <sheetView workbookViewId="0">
      <pane ySplit="1" topLeftCell="A192" activePane="bottomLeft" state="frozen"/>
      <selection pane="bottomLeft" activeCell="B194" sqref="B194"/>
    </sheetView>
  </sheetViews>
  <sheetFormatPr defaultRowHeight="15" x14ac:dyDescent="0.25"/>
  <cols>
    <col min="1" max="1" width="78.140625" customWidth="1"/>
    <col min="2" max="7" width="9" bestFit="1" customWidth="1"/>
    <col min="8" max="8" width="10.42578125" bestFit="1" customWidth="1"/>
    <col min="9" max="9" width="10.7109375" bestFit="1" customWidth="1"/>
  </cols>
  <sheetData>
    <row r="1" spans="1:9"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28</v>
      </c>
      <c r="B2" s="3">
        <v>30601</v>
      </c>
      <c r="C2" s="3">
        <v>32376</v>
      </c>
      <c r="D2" s="3">
        <v>34350</v>
      </c>
      <c r="E2" s="3">
        <v>36397</v>
      </c>
      <c r="F2" s="3">
        <v>39117</v>
      </c>
      <c r="G2" s="3">
        <v>37403</v>
      </c>
      <c r="H2" s="3">
        <v>44538</v>
      </c>
      <c r="I2" s="3">
        <v>46710</v>
      </c>
    </row>
    <row r="3" spans="1:9" x14ac:dyDescent="0.25">
      <c r="A3" s="26" t="s">
        <v>29</v>
      </c>
      <c r="B3" s="27">
        <v>16534</v>
      </c>
      <c r="C3" s="27">
        <v>17405</v>
      </c>
      <c r="D3" s="27">
        <v>19038</v>
      </c>
      <c r="E3" s="27">
        <v>20441</v>
      </c>
      <c r="F3" s="27">
        <v>21643</v>
      </c>
      <c r="G3" s="27">
        <v>21162</v>
      </c>
      <c r="H3" s="27">
        <v>24576</v>
      </c>
      <c r="I3" s="27">
        <v>25231</v>
      </c>
    </row>
    <row r="4" spans="1:9" s="1" customFormat="1" x14ac:dyDescent="0.25">
      <c r="A4" s="25" t="s">
        <v>4</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25">
      <c r="A5" s="11" t="s">
        <v>22</v>
      </c>
      <c r="B5" s="3">
        <v>3213</v>
      </c>
      <c r="C5" s="3">
        <v>3278</v>
      </c>
      <c r="D5" s="3">
        <v>3341</v>
      </c>
      <c r="E5" s="3">
        <v>3577</v>
      </c>
      <c r="F5" s="3">
        <v>3753</v>
      </c>
      <c r="G5" s="3">
        <v>3592</v>
      </c>
      <c r="H5" s="3">
        <v>3114</v>
      </c>
      <c r="I5" s="3">
        <v>3850</v>
      </c>
    </row>
    <row r="6" spans="1:9" x14ac:dyDescent="0.25">
      <c r="A6" s="11" t="s">
        <v>23</v>
      </c>
      <c r="B6" s="3">
        <v>6679</v>
      </c>
      <c r="C6" s="3">
        <v>7191</v>
      </c>
      <c r="D6" s="3">
        <v>7222</v>
      </c>
      <c r="E6" s="3">
        <v>7934</v>
      </c>
      <c r="F6" s="3">
        <v>8949</v>
      </c>
      <c r="G6" s="3">
        <v>9534</v>
      </c>
      <c r="H6" s="3">
        <v>9911</v>
      </c>
      <c r="I6" s="3">
        <v>10954</v>
      </c>
    </row>
    <row r="7" spans="1:9" x14ac:dyDescent="0.25">
      <c r="A7" s="24" t="s">
        <v>24</v>
      </c>
      <c r="B7" s="22">
        <f t="shared" ref="B7:H7" si="2">+B5+B6</f>
        <v>9892</v>
      </c>
      <c r="C7" s="22">
        <f t="shared" si="2"/>
        <v>10469</v>
      </c>
      <c r="D7" s="22">
        <f t="shared" si="2"/>
        <v>10563</v>
      </c>
      <c r="E7" s="22">
        <f t="shared" si="2"/>
        <v>11511</v>
      </c>
      <c r="F7" s="22">
        <f t="shared" si="2"/>
        <v>12702</v>
      </c>
      <c r="G7" s="22">
        <f t="shared" si="2"/>
        <v>13126</v>
      </c>
      <c r="H7" s="22">
        <f t="shared" si="2"/>
        <v>13025</v>
      </c>
      <c r="I7" s="22">
        <f>+I5+I6</f>
        <v>14804</v>
      </c>
    </row>
    <row r="8" spans="1:9" x14ac:dyDescent="0.25">
      <c r="A8" s="2" t="s">
        <v>25</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26</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25">
      <c r="A11" s="2" t="s">
        <v>27</v>
      </c>
      <c r="B11" s="3">
        <v>932</v>
      </c>
      <c r="C11" s="3">
        <v>863</v>
      </c>
      <c r="D11" s="3">
        <v>646</v>
      </c>
      <c r="E11" s="3">
        <v>2392</v>
      </c>
      <c r="F11" s="3">
        <v>772</v>
      </c>
      <c r="G11" s="3">
        <v>348</v>
      </c>
      <c r="H11" s="3">
        <v>934</v>
      </c>
      <c r="I11" s="3">
        <v>605</v>
      </c>
    </row>
    <row r="12" spans="1:9" ht="15.75" thickBot="1" x14ac:dyDescent="0.3">
      <c r="A12" s="6" t="s">
        <v>30</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v>1.9</v>
      </c>
      <c r="C14">
        <v>2.21</v>
      </c>
      <c r="D14">
        <v>1.19</v>
      </c>
      <c r="E14">
        <v>1.19</v>
      </c>
      <c r="F14">
        <v>2.5499999999999998</v>
      </c>
      <c r="G14">
        <v>1.63</v>
      </c>
      <c r="H14">
        <v>3.64</v>
      </c>
      <c r="I14">
        <v>3.83</v>
      </c>
    </row>
    <row r="15" spans="1:9" x14ac:dyDescent="0.25">
      <c r="A15" s="2" t="s">
        <v>7</v>
      </c>
      <c r="B15">
        <v>1.85</v>
      </c>
      <c r="C15">
        <v>2.16</v>
      </c>
      <c r="D15">
        <v>1.17</v>
      </c>
      <c r="E15">
        <v>1.17</v>
      </c>
      <c r="F15">
        <v>2.4900000000000002</v>
      </c>
      <c r="G15">
        <v>1.6</v>
      </c>
      <c r="H15">
        <v>3.56</v>
      </c>
      <c r="I15">
        <v>3.75</v>
      </c>
    </row>
    <row r="16" spans="1:9" x14ac:dyDescent="0.25">
      <c r="A16" s="1" t="s">
        <v>9</v>
      </c>
    </row>
    <row r="17" spans="1:9" x14ac:dyDescent="0.25">
      <c r="A17" s="2" t="s">
        <v>6</v>
      </c>
      <c r="B17">
        <v>1723.5</v>
      </c>
      <c r="C17">
        <v>1697.9</v>
      </c>
      <c r="D17">
        <v>1657.8</v>
      </c>
      <c r="E17">
        <v>1623.8</v>
      </c>
      <c r="F17">
        <v>1579.7</v>
      </c>
      <c r="G17" s="58">
        <v>1558.8</v>
      </c>
      <c r="H17" s="8">
        <v>1573</v>
      </c>
      <c r="I17" s="8">
        <v>1578.8</v>
      </c>
    </row>
    <row r="18" spans="1:9" x14ac:dyDescent="0.25">
      <c r="A18" s="2" t="s">
        <v>7</v>
      </c>
      <c r="B18">
        <v>1768.8</v>
      </c>
      <c r="C18">
        <v>1742.5</v>
      </c>
      <c r="D18" s="59">
        <v>1692</v>
      </c>
      <c r="E18">
        <v>1659.1</v>
      </c>
      <c r="F18">
        <v>1618.4</v>
      </c>
      <c r="G18" s="58">
        <v>1591.6</v>
      </c>
      <c r="H18" s="8">
        <v>1609.4</v>
      </c>
      <c r="I18" s="8">
        <v>1610.8</v>
      </c>
    </row>
    <row r="20" spans="1:9" s="12" customFormat="1" x14ac:dyDescent="0.25">
      <c r="A20" s="12" t="s">
        <v>2</v>
      </c>
      <c r="B20" s="13">
        <f t="shared" ref="B20:H20" si="5">+ROUND(((B12/B18)-B15),2)</f>
        <v>0</v>
      </c>
      <c r="C20" s="13">
        <f t="shared" si="5"/>
        <v>0</v>
      </c>
      <c r="D20" s="13">
        <f t="shared" si="5"/>
        <v>1.34</v>
      </c>
      <c r="E20" s="13">
        <f t="shared" si="5"/>
        <v>0</v>
      </c>
      <c r="F20" s="13">
        <f t="shared" si="5"/>
        <v>0</v>
      </c>
      <c r="G20" s="13">
        <f t="shared" si="5"/>
        <v>0</v>
      </c>
      <c r="H20" s="13">
        <f t="shared" si="5"/>
        <v>0</v>
      </c>
      <c r="I20" s="13">
        <f>+ROUND(((I12/I18)-I15),2)</f>
        <v>0</v>
      </c>
    </row>
    <row r="22" spans="1:9" x14ac:dyDescent="0.25">
      <c r="A22" s="14" t="s">
        <v>0</v>
      </c>
      <c r="B22" s="14"/>
      <c r="C22" s="14"/>
      <c r="D22" s="14"/>
      <c r="E22" s="14"/>
      <c r="F22" s="14"/>
      <c r="G22" s="14"/>
      <c r="H22" s="14"/>
      <c r="I22" s="14"/>
    </row>
    <row r="23" spans="1:9" x14ac:dyDescent="0.25">
      <c r="A23" s="1" t="s">
        <v>31</v>
      </c>
    </row>
    <row r="24" spans="1:9" x14ac:dyDescent="0.25">
      <c r="A24" s="10" t="s">
        <v>32</v>
      </c>
      <c r="B24" s="3"/>
      <c r="C24" s="3"/>
      <c r="D24" s="3"/>
      <c r="E24" s="3"/>
      <c r="F24" s="3"/>
      <c r="G24" s="3"/>
      <c r="H24" s="3"/>
      <c r="I24" s="3"/>
    </row>
    <row r="25" spans="1:9" x14ac:dyDescent="0.25">
      <c r="A25" s="11" t="s">
        <v>33</v>
      </c>
      <c r="B25" s="3">
        <v>3852</v>
      </c>
      <c r="C25" s="3">
        <v>3138</v>
      </c>
      <c r="D25" s="3">
        <v>3808</v>
      </c>
      <c r="E25" s="3">
        <v>4249</v>
      </c>
      <c r="F25" s="3">
        <v>4466</v>
      </c>
      <c r="G25" s="3">
        <v>8348</v>
      </c>
      <c r="H25" s="3">
        <v>9889</v>
      </c>
      <c r="I25" s="3">
        <v>8574</v>
      </c>
    </row>
    <row r="26" spans="1:9" x14ac:dyDescent="0.25">
      <c r="A26" s="11" t="s">
        <v>34</v>
      </c>
      <c r="B26" s="3">
        <v>2072</v>
      </c>
      <c r="C26" s="3">
        <v>2319</v>
      </c>
      <c r="D26" s="3">
        <v>2371</v>
      </c>
      <c r="E26" s="3">
        <v>996</v>
      </c>
      <c r="F26" s="3">
        <v>197</v>
      </c>
      <c r="G26" s="3">
        <v>439</v>
      </c>
      <c r="H26" s="3">
        <v>3587</v>
      </c>
      <c r="I26" s="3">
        <v>4423</v>
      </c>
    </row>
    <row r="27" spans="1:9" x14ac:dyDescent="0.25">
      <c r="A27" s="11" t="s">
        <v>35</v>
      </c>
      <c r="B27" s="3">
        <v>3358</v>
      </c>
      <c r="C27" s="3">
        <v>3241</v>
      </c>
      <c r="D27" s="3">
        <v>3677</v>
      </c>
      <c r="E27" s="3">
        <v>3498</v>
      </c>
      <c r="F27" s="3">
        <v>4272</v>
      </c>
      <c r="G27" s="3">
        <v>2749</v>
      </c>
      <c r="H27" s="3">
        <v>4463</v>
      </c>
      <c r="I27" s="3">
        <v>4667</v>
      </c>
    </row>
    <row r="28" spans="1:9" x14ac:dyDescent="0.25">
      <c r="A28" s="11" t="s">
        <v>36</v>
      </c>
      <c r="B28" s="3">
        <v>4337</v>
      </c>
      <c r="C28" s="3">
        <v>4838</v>
      </c>
      <c r="D28" s="3">
        <v>5055</v>
      </c>
      <c r="E28" s="3">
        <v>5261</v>
      </c>
      <c r="F28" s="3">
        <v>5622</v>
      </c>
      <c r="G28" s="3">
        <v>7367</v>
      </c>
      <c r="H28" s="3">
        <v>6854</v>
      </c>
      <c r="I28" s="3">
        <v>8420</v>
      </c>
    </row>
    <row r="29" spans="1:9" x14ac:dyDescent="0.25">
      <c r="A29" s="11" t="s">
        <v>37</v>
      </c>
      <c r="B29" s="3">
        <v>1968</v>
      </c>
      <c r="C29" s="3">
        <v>1489</v>
      </c>
      <c r="D29" s="3">
        <v>1150</v>
      </c>
      <c r="E29" s="3">
        <v>1130</v>
      </c>
      <c r="F29" s="3">
        <v>1968</v>
      </c>
      <c r="G29" s="3">
        <v>1653</v>
      </c>
      <c r="H29" s="3">
        <v>1498</v>
      </c>
      <c r="I29" s="3">
        <v>2129</v>
      </c>
    </row>
    <row r="30" spans="1:9"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25">
      <c r="A31" s="2" t="s">
        <v>38</v>
      </c>
      <c r="B31" s="3">
        <v>3011</v>
      </c>
      <c r="C31" s="3">
        <v>3520</v>
      </c>
      <c r="D31" s="3">
        <v>3989</v>
      </c>
      <c r="E31" s="3">
        <v>4454</v>
      </c>
      <c r="F31" s="3">
        <v>4744</v>
      </c>
      <c r="G31" s="3">
        <v>4866</v>
      </c>
      <c r="H31" s="3">
        <v>4904</v>
      </c>
      <c r="I31" s="3">
        <v>4791</v>
      </c>
    </row>
    <row r="32" spans="1:9" x14ac:dyDescent="0.25">
      <c r="A32" s="2" t="s">
        <v>39</v>
      </c>
      <c r="B32" s="3">
        <v>0</v>
      </c>
      <c r="C32" s="3">
        <v>0</v>
      </c>
      <c r="D32" s="3">
        <v>0</v>
      </c>
      <c r="E32" s="3">
        <v>0</v>
      </c>
      <c r="F32" s="3">
        <v>0</v>
      </c>
      <c r="G32" s="3">
        <v>3097</v>
      </c>
      <c r="H32" s="3">
        <v>3113</v>
      </c>
      <c r="I32" s="3">
        <v>2926</v>
      </c>
    </row>
    <row r="33" spans="1:9" x14ac:dyDescent="0.25">
      <c r="A33" s="2" t="s">
        <v>40</v>
      </c>
      <c r="B33" s="3">
        <v>281</v>
      </c>
      <c r="C33" s="3">
        <v>281</v>
      </c>
      <c r="D33" s="3">
        <v>283</v>
      </c>
      <c r="E33" s="3">
        <v>285</v>
      </c>
      <c r="F33" s="3">
        <v>283</v>
      </c>
      <c r="G33" s="3">
        <v>274</v>
      </c>
      <c r="H33" s="3">
        <v>269</v>
      </c>
      <c r="I33" s="3">
        <v>286</v>
      </c>
    </row>
    <row r="34" spans="1:9" x14ac:dyDescent="0.25">
      <c r="A34" s="2" t="s">
        <v>41</v>
      </c>
      <c r="B34" s="3">
        <v>131</v>
      </c>
      <c r="C34" s="3">
        <v>131</v>
      </c>
      <c r="D34" s="3">
        <v>139</v>
      </c>
      <c r="E34" s="3">
        <v>154</v>
      </c>
      <c r="F34" s="3">
        <v>154</v>
      </c>
      <c r="G34" s="3">
        <v>223</v>
      </c>
      <c r="H34" s="3">
        <v>242</v>
      </c>
      <c r="I34" s="3">
        <v>284</v>
      </c>
    </row>
    <row r="35" spans="1:9" x14ac:dyDescent="0.25">
      <c r="A35" s="2" t="s">
        <v>42</v>
      </c>
      <c r="B35" s="3">
        <v>2587</v>
      </c>
      <c r="C35" s="3">
        <v>2439</v>
      </c>
      <c r="D35" s="3">
        <v>2787</v>
      </c>
      <c r="E35" s="3">
        <v>2509</v>
      </c>
      <c r="F35" s="3">
        <v>2011</v>
      </c>
      <c r="G35" s="3">
        <v>2326</v>
      </c>
      <c r="H35" s="3">
        <v>2921</v>
      </c>
      <c r="I35" s="3">
        <v>3821</v>
      </c>
    </row>
    <row r="36" spans="1:9" ht="15.75" thickBot="1" x14ac:dyDescent="0.3">
      <c r="A36" s="6" t="s">
        <v>43</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44</v>
      </c>
      <c r="B37" s="3"/>
      <c r="C37" s="3"/>
      <c r="D37" s="3"/>
      <c r="E37" s="3"/>
      <c r="F37" s="3"/>
      <c r="G37" s="3"/>
      <c r="H37" s="3"/>
      <c r="I37" s="3"/>
    </row>
    <row r="38" spans="1:9" x14ac:dyDescent="0.25">
      <c r="A38" s="2" t="s">
        <v>45</v>
      </c>
      <c r="B38" s="3"/>
      <c r="C38" s="3"/>
      <c r="D38" s="3"/>
      <c r="E38" s="3"/>
      <c r="F38" s="3"/>
      <c r="G38" s="3"/>
      <c r="H38" s="3"/>
      <c r="I38" s="3"/>
    </row>
    <row r="39" spans="1:9" x14ac:dyDescent="0.25">
      <c r="A39" s="11" t="s">
        <v>46</v>
      </c>
      <c r="B39" s="3">
        <v>107</v>
      </c>
      <c r="C39" s="3">
        <v>44</v>
      </c>
      <c r="D39" s="3">
        <v>6</v>
      </c>
      <c r="E39" s="3">
        <v>6</v>
      </c>
      <c r="F39" s="3">
        <v>6</v>
      </c>
      <c r="G39" s="3">
        <v>3</v>
      </c>
      <c r="H39" s="3">
        <v>0</v>
      </c>
      <c r="I39" s="3">
        <v>500</v>
      </c>
    </row>
    <row r="40" spans="1:9" x14ac:dyDescent="0.25">
      <c r="A40" s="11" t="s">
        <v>47</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48</v>
      </c>
      <c r="B42" s="3">
        <v>0</v>
      </c>
      <c r="C42" s="3">
        <v>0</v>
      </c>
      <c r="D42" s="3">
        <v>0</v>
      </c>
      <c r="E42" s="3">
        <v>0</v>
      </c>
      <c r="F42" s="3">
        <v>0</v>
      </c>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49</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50</v>
      </c>
      <c r="B46" s="3">
        <v>1079</v>
      </c>
      <c r="C46" s="3">
        <v>2010</v>
      </c>
      <c r="D46" s="3">
        <v>3471</v>
      </c>
      <c r="E46" s="3">
        <v>3468</v>
      </c>
      <c r="F46" s="3">
        <v>3464</v>
      </c>
      <c r="G46" s="3">
        <v>9406</v>
      </c>
      <c r="H46" s="3">
        <v>9413</v>
      </c>
      <c r="I46" s="3">
        <v>8920</v>
      </c>
    </row>
    <row r="47" spans="1:9" x14ac:dyDescent="0.25">
      <c r="A47" s="2" t="s">
        <v>51</v>
      </c>
      <c r="B47" s="3">
        <v>0</v>
      </c>
      <c r="C47" s="3">
        <v>0</v>
      </c>
      <c r="D47" s="3">
        <v>0</v>
      </c>
      <c r="E47" s="3">
        <v>0</v>
      </c>
      <c r="F47" s="3">
        <v>0</v>
      </c>
      <c r="G47" s="3">
        <v>2913</v>
      </c>
      <c r="H47" s="3">
        <v>2931</v>
      </c>
      <c r="I47" s="3">
        <v>2777</v>
      </c>
    </row>
    <row r="48" spans="1:9" x14ac:dyDescent="0.25">
      <c r="A48" s="2" t="s">
        <v>52</v>
      </c>
      <c r="B48" s="3">
        <v>1479</v>
      </c>
      <c r="C48" s="3">
        <v>1770</v>
      </c>
      <c r="D48" s="3">
        <v>1907</v>
      </c>
      <c r="E48" s="3">
        <v>3216</v>
      </c>
      <c r="F48" s="3">
        <v>3347</v>
      </c>
      <c r="G48" s="3">
        <v>2684</v>
      </c>
      <c r="H48" s="3">
        <v>2955</v>
      </c>
      <c r="I48" s="3">
        <v>2613</v>
      </c>
    </row>
    <row r="49" spans="1:9" x14ac:dyDescent="0.25">
      <c r="A49" s="2" t="s">
        <v>53</v>
      </c>
      <c r="B49" s="3"/>
      <c r="C49" s="3"/>
      <c r="D49" s="3"/>
      <c r="E49" s="3"/>
      <c r="F49" s="3"/>
      <c r="G49" s="3"/>
      <c r="H49" s="3"/>
      <c r="I49" s="3"/>
    </row>
    <row r="50" spans="1:9" x14ac:dyDescent="0.25">
      <c r="A50" s="11" t="s">
        <v>54</v>
      </c>
      <c r="B50" s="3">
        <v>0</v>
      </c>
      <c r="C50" s="3">
        <v>0</v>
      </c>
      <c r="D50" s="3">
        <v>0</v>
      </c>
      <c r="E50" s="3">
        <v>0</v>
      </c>
      <c r="F50" s="3"/>
      <c r="G50" s="3"/>
      <c r="H50" s="3">
        <v>0</v>
      </c>
      <c r="I50" s="3">
        <v>0</v>
      </c>
    </row>
    <row r="51" spans="1:9" x14ac:dyDescent="0.25">
      <c r="A51" s="2" t="s">
        <v>55</v>
      </c>
      <c r="B51" s="3"/>
      <c r="C51" s="3"/>
      <c r="D51" s="3"/>
      <c r="E51" s="3"/>
      <c r="F51" s="3"/>
      <c r="G51" s="3"/>
      <c r="H51" s="3"/>
      <c r="I51" s="3"/>
    </row>
    <row r="52" spans="1:9" x14ac:dyDescent="0.25">
      <c r="A52" s="11" t="s">
        <v>56</v>
      </c>
      <c r="B52" s="3"/>
      <c r="C52" s="3"/>
      <c r="D52" s="3"/>
      <c r="E52" s="3"/>
      <c r="F52" s="3"/>
      <c r="G52" s="3"/>
      <c r="H52" s="3"/>
      <c r="I52" s="3"/>
    </row>
    <row r="53" spans="1:9" x14ac:dyDescent="0.25">
      <c r="A53" s="18" t="s">
        <v>57</v>
      </c>
      <c r="B53" s="3">
        <v>0</v>
      </c>
      <c r="C53" s="3">
        <v>0</v>
      </c>
      <c r="D53" s="3">
        <v>0</v>
      </c>
      <c r="E53" s="3">
        <v>0</v>
      </c>
      <c r="F53" s="3"/>
      <c r="G53" s="3"/>
      <c r="H53" s="3"/>
      <c r="I53" s="3"/>
    </row>
    <row r="54" spans="1:9" x14ac:dyDescent="0.25">
      <c r="A54" s="18" t="s">
        <v>58</v>
      </c>
      <c r="B54" s="3">
        <v>3</v>
      </c>
      <c r="C54" s="3">
        <v>3</v>
      </c>
      <c r="D54" s="3">
        <v>3</v>
      </c>
      <c r="E54" s="3">
        <v>3</v>
      </c>
      <c r="F54" s="3">
        <v>3</v>
      </c>
      <c r="G54" s="3">
        <v>3</v>
      </c>
      <c r="H54" s="3">
        <v>3</v>
      </c>
      <c r="I54" s="3">
        <v>3</v>
      </c>
    </row>
    <row r="55" spans="1:9" x14ac:dyDescent="0.25">
      <c r="A55" s="18" t="s">
        <v>59</v>
      </c>
      <c r="B55" s="3">
        <v>6773</v>
      </c>
      <c r="C55" s="3">
        <v>7786</v>
      </c>
      <c r="D55" s="3">
        <v>5710</v>
      </c>
      <c r="E55" s="3">
        <v>6384</v>
      </c>
      <c r="F55" s="3">
        <v>7163</v>
      </c>
      <c r="G55" s="3">
        <v>8299</v>
      </c>
      <c r="H55" s="3">
        <v>9965</v>
      </c>
      <c r="I55" s="3">
        <v>11484</v>
      </c>
    </row>
    <row r="56" spans="1:9" x14ac:dyDescent="0.25">
      <c r="A56" s="18" t="s">
        <v>60</v>
      </c>
      <c r="B56" s="3">
        <v>1246</v>
      </c>
      <c r="C56" s="3">
        <v>318</v>
      </c>
      <c r="D56" s="3">
        <v>-213</v>
      </c>
      <c r="E56" s="3">
        <v>-92</v>
      </c>
      <c r="F56" s="3">
        <v>231</v>
      </c>
      <c r="G56" s="3">
        <v>-56</v>
      </c>
      <c r="H56" s="3">
        <v>-380</v>
      </c>
      <c r="I56" s="3">
        <v>318</v>
      </c>
    </row>
    <row r="57" spans="1:9" x14ac:dyDescent="0.25">
      <c r="A57" s="18" t="s">
        <v>61</v>
      </c>
      <c r="B57" s="3">
        <v>4685</v>
      </c>
      <c r="C57" s="3">
        <v>4151</v>
      </c>
      <c r="D57" s="3">
        <v>6907</v>
      </c>
      <c r="E57" s="3">
        <v>3517</v>
      </c>
      <c r="F57" s="3">
        <v>1643</v>
      </c>
      <c r="G57" s="3">
        <v>-191</v>
      </c>
      <c r="H57" s="3">
        <v>3179</v>
      </c>
      <c r="I57" s="3">
        <v>3476</v>
      </c>
    </row>
    <row r="58" spans="1:9" x14ac:dyDescent="0.25">
      <c r="A58" s="4" t="s">
        <v>62</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75" thickBot="1" x14ac:dyDescent="0.3">
      <c r="A59" s="6" t="s">
        <v>63</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75" thickTop="1" x14ac:dyDescent="0.25">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64</v>
      </c>
    </row>
    <row r="64" spans="1:9" s="1" customFormat="1" x14ac:dyDescent="0.25">
      <c r="A64" s="10" t="s">
        <v>65</v>
      </c>
      <c r="B64" s="9">
        <v>3273</v>
      </c>
      <c r="C64" s="9">
        <v>3760</v>
      </c>
      <c r="D64" s="9">
        <v>4240</v>
      </c>
      <c r="E64" s="9">
        <v>1933</v>
      </c>
      <c r="F64" s="9">
        <v>4029</v>
      </c>
      <c r="G64" s="9">
        <v>2539</v>
      </c>
      <c r="H64" s="9">
        <f>+H12</f>
        <v>5727</v>
      </c>
      <c r="I64" s="9">
        <f>+I12</f>
        <v>6046</v>
      </c>
    </row>
    <row r="65" spans="1:9" s="1" customFormat="1" x14ac:dyDescent="0.25">
      <c r="A65" s="2" t="s">
        <v>66</v>
      </c>
      <c r="B65" s="3"/>
      <c r="C65" s="3"/>
      <c r="D65" s="3"/>
      <c r="E65" s="3"/>
      <c r="F65" s="3"/>
      <c r="G65" s="3"/>
      <c r="H65" s="3"/>
      <c r="I65" s="3"/>
    </row>
    <row r="66" spans="1:9" s="17" customFormat="1" x14ac:dyDescent="0.25">
      <c r="A66" s="11" t="s">
        <v>67</v>
      </c>
      <c r="B66" s="3">
        <v>606</v>
      </c>
      <c r="C66" s="3">
        <v>649</v>
      </c>
      <c r="D66" s="3">
        <v>706</v>
      </c>
      <c r="E66" s="3">
        <v>747</v>
      </c>
      <c r="F66" s="3">
        <v>705</v>
      </c>
      <c r="G66" s="3">
        <v>721</v>
      </c>
      <c r="H66" s="3">
        <v>744</v>
      </c>
      <c r="I66" s="3">
        <v>717</v>
      </c>
    </row>
    <row r="67" spans="1:9" s="17" customFormat="1" x14ac:dyDescent="0.25">
      <c r="A67" s="11" t="s">
        <v>68</v>
      </c>
      <c r="B67" s="3">
        <v>-113</v>
      </c>
      <c r="C67" s="3">
        <v>-80</v>
      </c>
      <c r="D67" s="3">
        <v>-273</v>
      </c>
      <c r="E67" s="3">
        <v>647</v>
      </c>
      <c r="F67" s="3">
        <v>34</v>
      </c>
      <c r="G67" s="3">
        <v>-380</v>
      </c>
      <c r="H67" s="3">
        <v>-385</v>
      </c>
      <c r="I67" s="3">
        <v>-650</v>
      </c>
    </row>
    <row r="68" spans="1:9" s="17" customFormat="1" x14ac:dyDescent="0.25">
      <c r="A68" s="11" t="s">
        <v>69</v>
      </c>
      <c r="B68" s="3">
        <v>191</v>
      </c>
      <c r="C68" s="3">
        <v>236</v>
      </c>
      <c r="D68" s="3">
        <v>215</v>
      </c>
      <c r="E68" s="3">
        <v>218</v>
      </c>
      <c r="F68" s="3">
        <v>325</v>
      </c>
      <c r="G68" s="3">
        <v>429</v>
      </c>
      <c r="H68" s="3">
        <v>611</v>
      </c>
      <c r="I68" s="3">
        <v>638</v>
      </c>
    </row>
    <row r="69" spans="1:9" s="17" customFormat="1" x14ac:dyDescent="0.25">
      <c r="A69" s="11" t="s">
        <v>70</v>
      </c>
      <c r="B69" s="3">
        <v>43</v>
      </c>
      <c r="C69" s="3">
        <v>13</v>
      </c>
      <c r="D69" s="3">
        <v>10</v>
      </c>
      <c r="E69" s="3">
        <v>27</v>
      </c>
      <c r="F69" s="3">
        <v>15</v>
      </c>
      <c r="G69" s="3">
        <v>398</v>
      </c>
      <c r="H69" s="3">
        <v>53</v>
      </c>
      <c r="I69" s="3">
        <v>123</v>
      </c>
    </row>
    <row r="70" spans="1:9" s="17" customFormat="1" x14ac:dyDescent="0.25">
      <c r="A70" s="11" t="s">
        <v>71</v>
      </c>
      <c r="B70" s="3">
        <v>424</v>
      </c>
      <c r="C70" s="3">
        <v>98</v>
      </c>
      <c r="D70" s="3">
        <v>-117</v>
      </c>
      <c r="E70" s="3">
        <v>-99</v>
      </c>
      <c r="F70" s="3">
        <v>233</v>
      </c>
      <c r="G70" s="3">
        <v>23</v>
      </c>
      <c r="H70" s="3">
        <v>-138</v>
      </c>
      <c r="I70" s="3">
        <v>-26</v>
      </c>
    </row>
    <row r="71" spans="1:9" s="17" customFormat="1" x14ac:dyDescent="0.25">
      <c r="A71" s="2" t="s">
        <v>72</v>
      </c>
      <c r="B71" s="3"/>
      <c r="C71" s="3"/>
      <c r="D71" s="3"/>
      <c r="E71" s="3"/>
      <c r="F71" s="3"/>
      <c r="G71" s="3"/>
      <c r="H71" s="3"/>
      <c r="I71" s="3"/>
    </row>
    <row r="72" spans="1:9" s="17" customFormat="1" x14ac:dyDescent="0.25">
      <c r="A72" s="11" t="s">
        <v>73</v>
      </c>
      <c r="B72" s="3">
        <v>-216</v>
      </c>
      <c r="C72" s="3">
        <v>60</v>
      </c>
      <c r="D72" s="3">
        <v>-426</v>
      </c>
      <c r="E72" s="3">
        <v>187</v>
      </c>
      <c r="F72" s="3">
        <v>-270</v>
      </c>
      <c r="G72" s="3">
        <v>1239</v>
      </c>
      <c r="H72" s="3">
        <v>-1606</v>
      </c>
      <c r="I72" s="3">
        <v>-504</v>
      </c>
    </row>
    <row r="73" spans="1:9" s="17" customFormat="1" x14ac:dyDescent="0.25">
      <c r="A73" s="11" t="s">
        <v>74</v>
      </c>
      <c r="B73" s="3">
        <v>-621</v>
      </c>
      <c r="C73" s="3">
        <v>-590</v>
      </c>
      <c r="D73" s="3">
        <v>-231</v>
      </c>
      <c r="E73" s="3">
        <v>-255</v>
      </c>
      <c r="F73" s="3">
        <v>-490</v>
      </c>
      <c r="G73" s="3">
        <v>-1854</v>
      </c>
      <c r="H73" s="3">
        <v>507</v>
      </c>
      <c r="I73" s="3">
        <v>-1676</v>
      </c>
    </row>
    <row r="74" spans="1:9" s="17" customFormat="1" x14ac:dyDescent="0.25">
      <c r="A74" s="11" t="s">
        <v>99</v>
      </c>
      <c r="B74" s="3">
        <v>-144</v>
      </c>
      <c r="C74" s="3">
        <v>-161</v>
      </c>
      <c r="D74" s="3">
        <v>-120</v>
      </c>
      <c r="E74" s="3">
        <v>35</v>
      </c>
      <c r="F74" s="3">
        <v>-203</v>
      </c>
      <c r="G74" s="3">
        <v>-654</v>
      </c>
      <c r="H74" s="3">
        <v>-182</v>
      </c>
      <c r="I74" s="3">
        <v>-845</v>
      </c>
    </row>
    <row r="75" spans="1:9" s="17" customFormat="1" x14ac:dyDescent="0.25">
      <c r="A75" s="11" t="s">
        <v>98</v>
      </c>
      <c r="B75" s="3">
        <v>1237</v>
      </c>
      <c r="C75" s="3">
        <v>-889</v>
      </c>
      <c r="D75" s="3">
        <v>-158</v>
      </c>
      <c r="E75" s="3">
        <v>1515</v>
      </c>
      <c r="F75" s="3">
        <v>1525</v>
      </c>
      <c r="G75" s="3">
        <v>24</v>
      </c>
      <c r="H75" s="3">
        <v>1326</v>
      </c>
      <c r="I75" s="3">
        <v>1365</v>
      </c>
    </row>
    <row r="76" spans="1:9" s="17" customFormat="1" x14ac:dyDescent="0.25">
      <c r="A76" s="28" t="s">
        <v>75</v>
      </c>
      <c r="B76" s="29">
        <f t="shared" ref="B76:H76" si="12">+SUM(B64:B75)</f>
        <v>4680</v>
      </c>
      <c r="C76" s="29">
        <f t="shared" si="12"/>
        <v>3096</v>
      </c>
      <c r="D76" s="29">
        <f t="shared" si="12"/>
        <v>3846</v>
      </c>
      <c r="E76" s="29">
        <f t="shared" si="12"/>
        <v>4955</v>
      </c>
      <c r="F76" s="29">
        <f t="shared" si="12"/>
        <v>5903</v>
      </c>
      <c r="G76" s="29">
        <f t="shared" si="12"/>
        <v>2485</v>
      </c>
      <c r="H76" s="29">
        <f t="shared" si="12"/>
        <v>6657</v>
      </c>
      <c r="I76" s="29">
        <f>+SUM(I64:I75)</f>
        <v>5188</v>
      </c>
    </row>
    <row r="77" spans="1:9" s="17" customFormat="1" x14ac:dyDescent="0.25">
      <c r="A77" s="1" t="s">
        <v>76</v>
      </c>
      <c r="B77" s="3"/>
      <c r="C77" s="3"/>
      <c r="D77" s="3"/>
      <c r="E77" s="3"/>
      <c r="F77" s="3"/>
      <c r="G77" s="3"/>
      <c r="H77" s="3"/>
      <c r="I77" s="3"/>
    </row>
    <row r="78" spans="1:9" s="17" customFormat="1" x14ac:dyDescent="0.25">
      <c r="A78" s="2" t="s">
        <v>77</v>
      </c>
      <c r="B78" s="3">
        <v>-4936</v>
      </c>
      <c r="C78" s="3">
        <v>-5367</v>
      </c>
      <c r="D78" s="3">
        <v>-5928</v>
      </c>
      <c r="E78" s="3">
        <v>-4783</v>
      </c>
      <c r="F78" s="3">
        <v>-2937</v>
      </c>
      <c r="G78" s="3">
        <v>-2426</v>
      </c>
      <c r="H78" s="3">
        <v>-9961</v>
      </c>
      <c r="I78" s="3">
        <v>-12913</v>
      </c>
    </row>
    <row r="79" spans="1:9" s="17" customFormat="1" x14ac:dyDescent="0.25">
      <c r="A79" s="2" t="s">
        <v>78</v>
      </c>
      <c r="B79" s="3">
        <v>3655</v>
      </c>
      <c r="C79" s="3">
        <v>2924</v>
      </c>
      <c r="D79" s="3">
        <v>3623</v>
      </c>
      <c r="E79" s="3">
        <v>3613</v>
      </c>
      <c r="F79" s="3">
        <v>1715</v>
      </c>
      <c r="G79" s="3">
        <v>74</v>
      </c>
      <c r="H79" s="3">
        <v>4236</v>
      </c>
      <c r="I79" s="3">
        <v>8199</v>
      </c>
    </row>
    <row r="80" spans="1:9" s="17" customFormat="1" x14ac:dyDescent="0.25">
      <c r="A80" s="2" t="s">
        <v>79</v>
      </c>
      <c r="B80" s="3">
        <v>2216</v>
      </c>
      <c r="C80" s="3">
        <v>2386</v>
      </c>
      <c r="D80" s="3">
        <v>2423</v>
      </c>
      <c r="E80" s="3">
        <v>2496</v>
      </c>
      <c r="F80" s="3">
        <v>2072</v>
      </c>
      <c r="G80" s="3">
        <v>2379</v>
      </c>
      <c r="H80" s="3">
        <v>2449</v>
      </c>
      <c r="I80" s="3">
        <v>3967</v>
      </c>
    </row>
    <row r="81" spans="1:9" s="17" customFormat="1" x14ac:dyDescent="0.25">
      <c r="A81" s="2" t="s">
        <v>144</v>
      </c>
      <c r="B81" s="3">
        <v>-150</v>
      </c>
      <c r="C81" s="3">
        <v>150</v>
      </c>
      <c r="D81" s="3">
        <v>0</v>
      </c>
      <c r="E81" s="3">
        <v>0</v>
      </c>
      <c r="F81" s="3">
        <v>0</v>
      </c>
      <c r="G81" s="3">
        <v>0</v>
      </c>
      <c r="H81" s="3">
        <v>0</v>
      </c>
      <c r="I81" s="3">
        <v>0</v>
      </c>
    </row>
    <row r="82" spans="1:9" s="17" customFormat="1" x14ac:dyDescent="0.25">
      <c r="A82" s="2" t="s">
        <v>14</v>
      </c>
      <c r="B82" s="3">
        <v>-963</v>
      </c>
      <c r="C82" s="3">
        <v>-1143</v>
      </c>
      <c r="D82" s="3">
        <v>-1105</v>
      </c>
      <c r="E82" s="3">
        <v>-1028</v>
      </c>
      <c r="F82" s="3">
        <v>-1119</v>
      </c>
      <c r="G82" s="3">
        <v>-1086</v>
      </c>
      <c r="H82" s="3">
        <v>-695</v>
      </c>
      <c r="I82" s="3">
        <v>-758</v>
      </c>
    </row>
    <row r="83" spans="1:9" s="17" customFormat="1" x14ac:dyDescent="0.25">
      <c r="A83" s="2" t="s">
        <v>145</v>
      </c>
      <c r="B83" s="3">
        <v>3</v>
      </c>
      <c r="C83" s="3">
        <v>10</v>
      </c>
      <c r="D83" s="3">
        <v>13</v>
      </c>
      <c r="E83" s="3">
        <v>3</v>
      </c>
      <c r="F83" s="3">
        <v>0</v>
      </c>
      <c r="G83" s="3">
        <v>0</v>
      </c>
      <c r="H83" s="3">
        <v>0</v>
      </c>
      <c r="I83" s="3">
        <v>0</v>
      </c>
    </row>
    <row r="84" spans="1:9" s="17" customFormat="1" x14ac:dyDescent="0.25">
      <c r="A84" s="2" t="s">
        <v>146</v>
      </c>
      <c r="B84" s="3">
        <v>0</v>
      </c>
      <c r="C84" s="3">
        <v>6</v>
      </c>
      <c r="D84" s="3">
        <v>0</v>
      </c>
      <c r="E84" s="3">
        <v>0</v>
      </c>
      <c r="F84" s="3">
        <v>0</v>
      </c>
      <c r="G84" s="3">
        <v>0</v>
      </c>
      <c r="H84" s="3">
        <v>0</v>
      </c>
      <c r="I84" s="3">
        <v>0</v>
      </c>
    </row>
    <row r="85" spans="1:9" s="17" customFormat="1" x14ac:dyDescent="0.25">
      <c r="A85" s="2" t="s">
        <v>80</v>
      </c>
      <c r="B85" s="3">
        <v>0</v>
      </c>
      <c r="C85" s="3">
        <v>0</v>
      </c>
      <c r="D85" s="3">
        <v>-34</v>
      </c>
      <c r="E85" s="3">
        <v>-25</v>
      </c>
      <c r="F85" s="3">
        <v>5</v>
      </c>
      <c r="G85" s="3">
        <v>31</v>
      </c>
      <c r="H85" s="3">
        <v>171</v>
      </c>
      <c r="I85" s="3">
        <v>-19</v>
      </c>
    </row>
    <row r="86" spans="1:9" s="17" customFormat="1" x14ac:dyDescent="0.25">
      <c r="A86" s="30" t="s">
        <v>81</v>
      </c>
      <c r="B86" s="29">
        <f t="shared" ref="B86:I86" si="13">+SUM(B78:B85)</f>
        <v>-175</v>
      </c>
      <c r="C86" s="29">
        <f t="shared" si="13"/>
        <v>-1034</v>
      </c>
      <c r="D86" s="29">
        <f t="shared" si="13"/>
        <v>-1008</v>
      </c>
      <c r="E86" s="29">
        <f t="shared" si="13"/>
        <v>276</v>
      </c>
      <c r="F86" s="29">
        <f t="shared" si="13"/>
        <v>-264</v>
      </c>
      <c r="G86" s="29">
        <f t="shared" si="13"/>
        <v>-1028</v>
      </c>
      <c r="H86" s="29">
        <f t="shared" si="13"/>
        <v>-3800</v>
      </c>
      <c r="I86" s="29">
        <f t="shared" si="13"/>
        <v>-1524</v>
      </c>
    </row>
    <row r="87" spans="1:9" s="17" customFormat="1" x14ac:dyDescent="0.25">
      <c r="A87" s="1" t="s">
        <v>82</v>
      </c>
      <c r="B87" s="3"/>
      <c r="C87" s="3"/>
      <c r="D87" s="3"/>
      <c r="E87" s="3"/>
      <c r="F87" s="3"/>
      <c r="G87" s="3"/>
      <c r="H87" s="3"/>
      <c r="I87" s="3"/>
    </row>
    <row r="88" spans="1:9" s="17" customFormat="1" x14ac:dyDescent="0.25">
      <c r="A88" s="2" t="s">
        <v>83</v>
      </c>
      <c r="B88" s="3">
        <v>0</v>
      </c>
      <c r="C88" s="3">
        <v>981</v>
      </c>
      <c r="D88" s="3">
        <v>1482</v>
      </c>
      <c r="E88" s="3">
        <v>0</v>
      </c>
      <c r="F88" s="3">
        <v>0</v>
      </c>
      <c r="G88" s="3">
        <v>6134</v>
      </c>
      <c r="H88" s="3">
        <v>0</v>
      </c>
      <c r="I88" s="3">
        <v>0</v>
      </c>
    </row>
    <row r="89" spans="1:9" s="17" customFormat="1" x14ac:dyDescent="0.25">
      <c r="A89" s="2" t="s">
        <v>147</v>
      </c>
      <c r="B89" s="3">
        <v>-7</v>
      </c>
      <c r="C89" s="3">
        <v>-106</v>
      </c>
      <c r="D89" s="3">
        <v>-44</v>
      </c>
      <c r="E89" s="3" t="s">
        <v>151</v>
      </c>
      <c r="F89" s="3" t="s">
        <v>151</v>
      </c>
      <c r="G89" s="3" t="s">
        <v>151</v>
      </c>
      <c r="H89" s="3" t="s">
        <v>151</v>
      </c>
      <c r="I89" s="3" t="s">
        <v>151</v>
      </c>
    </row>
    <row r="90" spans="1:9" s="17" customFormat="1" x14ac:dyDescent="0.25">
      <c r="A90" s="2" t="s">
        <v>84</v>
      </c>
      <c r="B90" s="3">
        <v>-63</v>
      </c>
      <c r="C90" s="3">
        <v>-67</v>
      </c>
      <c r="D90" s="3">
        <v>327</v>
      </c>
      <c r="E90" s="3">
        <v>13</v>
      </c>
      <c r="F90" s="3">
        <v>-325</v>
      </c>
      <c r="G90" s="3">
        <v>49</v>
      </c>
      <c r="H90" s="3">
        <v>-52</v>
      </c>
      <c r="I90" s="3">
        <v>15</v>
      </c>
    </row>
    <row r="91" spans="1:9" s="17" customFormat="1" x14ac:dyDescent="0.25">
      <c r="A91" s="2" t="s">
        <v>148</v>
      </c>
      <c r="B91" s="3">
        <v>-19</v>
      </c>
      <c r="C91" s="3">
        <v>-7</v>
      </c>
      <c r="D91" s="3">
        <v>-17</v>
      </c>
      <c r="E91" s="3">
        <v>0</v>
      </c>
      <c r="F91" s="3">
        <v>0</v>
      </c>
      <c r="G91" s="3">
        <v>0</v>
      </c>
      <c r="H91" s="3">
        <v>0</v>
      </c>
      <c r="I91" s="3">
        <v>0</v>
      </c>
    </row>
    <row r="92" spans="1:9" s="17" customFormat="1" x14ac:dyDescent="0.25">
      <c r="A92" s="2" t="s">
        <v>85</v>
      </c>
      <c r="B92" s="3">
        <v>0</v>
      </c>
      <c r="C92" s="3">
        <v>0</v>
      </c>
      <c r="D92" s="3">
        <v>0</v>
      </c>
      <c r="E92" s="3">
        <v>0</v>
      </c>
      <c r="F92" s="3">
        <v>0</v>
      </c>
      <c r="G92" s="3">
        <v>0</v>
      </c>
      <c r="H92" s="3">
        <v>-197</v>
      </c>
      <c r="I92" s="3">
        <v>0</v>
      </c>
    </row>
    <row r="93" spans="1:9" s="17" customFormat="1" x14ac:dyDescent="0.25">
      <c r="A93" s="2" t="s">
        <v>86</v>
      </c>
      <c r="B93" s="3">
        <v>514</v>
      </c>
      <c r="C93" s="3">
        <v>507</v>
      </c>
      <c r="D93" s="3">
        <v>489</v>
      </c>
      <c r="E93" s="3">
        <v>733</v>
      </c>
      <c r="F93" s="3">
        <v>700</v>
      </c>
      <c r="G93" s="3">
        <v>885</v>
      </c>
      <c r="H93" s="3">
        <v>1172</v>
      </c>
      <c r="I93" s="3">
        <v>1151</v>
      </c>
    </row>
    <row r="94" spans="1:9" s="17" customFormat="1" x14ac:dyDescent="0.25">
      <c r="A94" s="2" t="s">
        <v>149</v>
      </c>
      <c r="B94" s="3">
        <v>218</v>
      </c>
      <c r="C94" s="3">
        <v>281</v>
      </c>
      <c r="D94" s="3">
        <v>0</v>
      </c>
      <c r="E94" s="3">
        <v>0</v>
      </c>
      <c r="F94" s="3">
        <v>0</v>
      </c>
      <c r="G94" s="3">
        <v>0</v>
      </c>
      <c r="H94" s="3">
        <v>0</v>
      </c>
      <c r="I94" s="3">
        <v>0</v>
      </c>
    </row>
    <row r="95" spans="1:9" s="17" customFormat="1" x14ac:dyDescent="0.25">
      <c r="A95" s="2" t="s">
        <v>16</v>
      </c>
      <c r="B95" s="3">
        <v>-2534</v>
      </c>
      <c r="C95" s="3">
        <v>-3238</v>
      </c>
      <c r="D95" s="3">
        <v>-3223</v>
      </c>
      <c r="E95" s="3">
        <v>-4254</v>
      </c>
      <c r="F95" s="3">
        <v>-4286</v>
      </c>
      <c r="G95" s="3">
        <v>-3067</v>
      </c>
      <c r="H95" s="3">
        <v>-608</v>
      </c>
      <c r="I95" s="3">
        <v>-4014</v>
      </c>
    </row>
    <row r="96" spans="1:9" s="17" customFormat="1" x14ac:dyDescent="0.25">
      <c r="A96" s="2" t="s">
        <v>87</v>
      </c>
      <c r="B96" s="3">
        <v>-899</v>
      </c>
      <c r="C96" s="3">
        <v>-1022</v>
      </c>
      <c r="D96" s="3">
        <v>-1133</v>
      </c>
      <c r="E96" s="3">
        <v>-1243</v>
      </c>
      <c r="F96" s="3">
        <v>-1332</v>
      </c>
      <c r="G96" s="3">
        <v>-1452</v>
      </c>
      <c r="H96" s="3">
        <v>-1638</v>
      </c>
      <c r="I96" s="3">
        <v>-1837</v>
      </c>
    </row>
    <row r="97" spans="1:9" s="17" customFormat="1" x14ac:dyDescent="0.25">
      <c r="A97" s="2" t="s">
        <v>150</v>
      </c>
      <c r="B97" s="3">
        <v>0</v>
      </c>
      <c r="C97" s="3">
        <v>0</v>
      </c>
      <c r="D97" s="3">
        <v>-29</v>
      </c>
      <c r="E97" s="3">
        <v>0</v>
      </c>
      <c r="F97" s="3">
        <v>0</v>
      </c>
      <c r="G97" s="3">
        <v>0</v>
      </c>
      <c r="H97" s="3">
        <v>0</v>
      </c>
      <c r="I97" s="3">
        <v>0</v>
      </c>
    </row>
    <row r="98" spans="1:9" s="17" customFormat="1" x14ac:dyDescent="0.25">
      <c r="A98" s="2" t="s">
        <v>88</v>
      </c>
      <c r="B98" s="3">
        <v>0</v>
      </c>
      <c r="C98" s="3">
        <v>0</v>
      </c>
      <c r="D98" s="3">
        <v>0</v>
      </c>
      <c r="E98" s="3">
        <v>-84</v>
      </c>
      <c r="F98" s="3">
        <v>-50</v>
      </c>
      <c r="G98" s="3">
        <v>-58</v>
      </c>
      <c r="H98" s="3">
        <v>-136</v>
      </c>
      <c r="I98" s="3">
        <v>-151</v>
      </c>
    </row>
    <row r="99" spans="1:9" s="17" customFormat="1" x14ac:dyDescent="0.25">
      <c r="A99" s="30" t="s">
        <v>89</v>
      </c>
      <c r="B99" s="29">
        <f t="shared" ref="B99:H99" si="14">+SUM(B88:B98)</f>
        <v>-2790</v>
      </c>
      <c r="C99" s="29">
        <f t="shared" si="14"/>
        <v>-2671</v>
      </c>
      <c r="D99" s="29">
        <f t="shared" si="14"/>
        <v>-2148</v>
      </c>
      <c r="E99" s="29">
        <f t="shared" si="14"/>
        <v>-4835</v>
      </c>
      <c r="F99" s="29">
        <f t="shared" si="14"/>
        <v>-5293</v>
      </c>
      <c r="G99" s="29">
        <f t="shared" si="14"/>
        <v>2491</v>
      </c>
      <c r="H99" s="29">
        <f t="shared" si="14"/>
        <v>-1459</v>
      </c>
      <c r="I99" s="29">
        <f>+SUM(I88:I98)</f>
        <v>-4836</v>
      </c>
    </row>
    <row r="100" spans="1:9" s="17" customFormat="1" x14ac:dyDescent="0.25">
      <c r="A100" s="2" t="s">
        <v>90</v>
      </c>
      <c r="B100" s="3">
        <v>-83</v>
      </c>
      <c r="C100" s="3">
        <v>-105</v>
      </c>
      <c r="D100" s="3">
        <v>-20</v>
      </c>
      <c r="E100" s="3">
        <v>45</v>
      </c>
      <c r="F100" s="3">
        <v>-129</v>
      </c>
      <c r="G100" s="3">
        <v>-66</v>
      </c>
      <c r="H100" s="3">
        <v>143</v>
      </c>
      <c r="I100" s="3">
        <v>-143</v>
      </c>
    </row>
    <row r="101" spans="1:9" s="17" customFormat="1" x14ac:dyDescent="0.25">
      <c r="A101" s="30" t="s">
        <v>91</v>
      </c>
      <c r="B101" s="29">
        <f t="shared" ref="B101:I101" si="15">+B76+B86+B99+B100</f>
        <v>1632</v>
      </c>
      <c r="C101" s="29">
        <f t="shared" si="15"/>
        <v>-714</v>
      </c>
      <c r="D101" s="29">
        <f t="shared" si="15"/>
        <v>670</v>
      </c>
      <c r="E101" s="29">
        <f t="shared" si="15"/>
        <v>441</v>
      </c>
      <c r="F101" s="29">
        <f t="shared" si="15"/>
        <v>217</v>
      </c>
      <c r="G101" s="29">
        <f t="shared" si="15"/>
        <v>3882</v>
      </c>
      <c r="H101" s="29">
        <f t="shared" si="15"/>
        <v>1541</v>
      </c>
      <c r="I101" s="29">
        <f t="shared" si="15"/>
        <v>-1315</v>
      </c>
    </row>
    <row r="102" spans="1:9" s="17" customFormat="1" x14ac:dyDescent="0.25">
      <c r="A102" t="s">
        <v>92</v>
      </c>
      <c r="B102" s="3">
        <v>2220</v>
      </c>
      <c r="C102" s="3">
        <v>3852</v>
      </c>
      <c r="D102" s="3">
        <v>3138</v>
      </c>
      <c r="E102" s="3">
        <v>3808</v>
      </c>
      <c r="F102" s="3">
        <v>4249</v>
      </c>
      <c r="G102" s="3">
        <v>4466</v>
      </c>
      <c r="H102" s="3">
        <v>8348</v>
      </c>
      <c r="I102" s="3">
        <f>+H103</f>
        <v>9889</v>
      </c>
    </row>
    <row r="103" spans="1:9" s="17" customFormat="1" ht="15.75" thickBot="1" x14ac:dyDescent="0.3">
      <c r="A103" s="6" t="s">
        <v>93</v>
      </c>
      <c r="B103" s="7">
        <f>+B101+B102</f>
        <v>3852</v>
      </c>
      <c r="C103" s="7">
        <f t="shared" ref="C103:G103" si="16">+C101+C102</f>
        <v>3138</v>
      </c>
      <c r="D103" s="7">
        <f t="shared" si="16"/>
        <v>3808</v>
      </c>
      <c r="E103" s="7">
        <f t="shared" si="16"/>
        <v>4249</v>
      </c>
      <c r="F103" s="7">
        <f t="shared" si="16"/>
        <v>4466</v>
      </c>
      <c r="G103" s="7">
        <f t="shared" si="16"/>
        <v>8348</v>
      </c>
      <c r="H103" s="7">
        <f>+H101+H102</f>
        <v>9889</v>
      </c>
      <c r="I103" s="7">
        <f>+I101+I102</f>
        <v>8574</v>
      </c>
    </row>
    <row r="104" spans="1:9" s="12" customFormat="1" ht="15.75" thickTop="1" x14ac:dyDescent="0.25">
      <c r="A104" s="12" t="s">
        <v>19</v>
      </c>
      <c r="B104" s="13">
        <f t="shared" ref="B104:I104" si="17">+B103-B25</f>
        <v>0</v>
      </c>
      <c r="C104" s="13">
        <f t="shared" si="17"/>
        <v>0</v>
      </c>
      <c r="D104" s="13">
        <f t="shared" si="17"/>
        <v>0</v>
      </c>
      <c r="E104" s="13">
        <f t="shared" si="17"/>
        <v>0</v>
      </c>
      <c r="F104" s="13">
        <f t="shared" si="17"/>
        <v>0</v>
      </c>
      <c r="G104" s="13">
        <f t="shared" si="17"/>
        <v>0</v>
      </c>
      <c r="H104" s="13">
        <f t="shared" si="17"/>
        <v>0</v>
      </c>
      <c r="I104" s="13">
        <f t="shared" si="17"/>
        <v>0</v>
      </c>
    </row>
    <row r="105" spans="1:9" s="17" customFormat="1" x14ac:dyDescent="0.25">
      <c r="A105" t="s">
        <v>94</v>
      </c>
      <c r="B105" s="3"/>
      <c r="C105" s="3"/>
      <c r="D105" s="3"/>
      <c r="E105" s="3"/>
      <c r="F105" s="3"/>
      <c r="G105" s="3"/>
      <c r="H105" s="3"/>
      <c r="I105" s="3"/>
    </row>
    <row r="106" spans="1:9" s="17" customFormat="1" x14ac:dyDescent="0.25">
      <c r="A106" s="2" t="s">
        <v>17</v>
      </c>
      <c r="B106" s="3"/>
      <c r="C106" s="3"/>
      <c r="D106" s="3"/>
      <c r="E106" s="3"/>
      <c r="F106" s="3"/>
      <c r="G106" s="3"/>
      <c r="H106" s="3"/>
      <c r="I106" s="3"/>
    </row>
    <row r="107" spans="1:9" s="17" customFormat="1" x14ac:dyDescent="0.25">
      <c r="A107" s="11" t="s">
        <v>95</v>
      </c>
      <c r="B107" s="3">
        <v>53</v>
      </c>
      <c r="C107" s="3">
        <v>70</v>
      </c>
      <c r="D107" s="3">
        <v>98</v>
      </c>
      <c r="E107" s="3">
        <v>125</v>
      </c>
      <c r="F107" s="3">
        <v>153</v>
      </c>
      <c r="G107" s="3">
        <v>140</v>
      </c>
      <c r="H107" s="3">
        <v>293</v>
      </c>
      <c r="I107" s="3">
        <v>290</v>
      </c>
    </row>
    <row r="108" spans="1:9" s="17" customFormat="1" x14ac:dyDescent="0.25">
      <c r="A108" s="11" t="s">
        <v>18</v>
      </c>
      <c r="B108" s="3">
        <v>1262</v>
      </c>
      <c r="C108" s="3">
        <v>748</v>
      </c>
      <c r="D108" s="3">
        <v>703</v>
      </c>
      <c r="E108" s="3">
        <v>529</v>
      </c>
      <c r="F108" s="3">
        <v>757</v>
      </c>
      <c r="G108" s="3">
        <v>1028</v>
      </c>
      <c r="H108" s="3">
        <v>1177</v>
      </c>
      <c r="I108" s="3">
        <v>1231</v>
      </c>
    </row>
    <row r="109" spans="1:9" s="17" customFormat="1" x14ac:dyDescent="0.25">
      <c r="A109" s="11" t="s">
        <v>96</v>
      </c>
      <c r="B109" s="3">
        <v>206</v>
      </c>
      <c r="C109" s="3">
        <v>252</v>
      </c>
      <c r="D109" s="3">
        <v>266</v>
      </c>
      <c r="E109" s="3">
        <v>294</v>
      </c>
      <c r="F109" s="3">
        <v>160</v>
      </c>
      <c r="G109" s="3">
        <v>121</v>
      </c>
      <c r="H109" s="3">
        <v>179</v>
      </c>
      <c r="I109" s="3">
        <v>160</v>
      </c>
    </row>
    <row r="110" spans="1:9" s="17" customFormat="1" x14ac:dyDescent="0.25">
      <c r="A110" s="11" t="s">
        <v>97</v>
      </c>
      <c r="B110" s="3">
        <v>240</v>
      </c>
      <c r="C110" s="3">
        <v>271</v>
      </c>
      <c r="D110" s="3">
        <v>300</v>
      </c>
      <c r="E110" s="3">
        <v>320</v>
      </c>
      <c r="F110" s="3">
        <v>347</v>
      </c>
      <c r="G110" s="3">
        <v>385</v>
      </c>
      <c r="H110" s="3">
        <v>438</v>
      </c>
      <c r="I110" s="3">
        <v>480</v>
      </c>
    </row>
    <row r="112" spans="1:9" x14ac:dyDescent="0.25">
      <c r="A112" s="14" t="s">
        <v>100</v>
      </c>
      <c r="B112" s="14"/>
      <c r="C112" s="14"/>
      <c r="D112" s="14"/>
      <c r="E112" s="14"/>
      <c r="F112" s="14"/>
      <c r="G112" s="14"/>
      <c r="H112" s="14"/>
      <c r="I112" s="14"/>
    </row>
    <row r="113" spans="1:9" x14ac:dyDescent="0.25">
      <c r="A113" s="31" t="s">
        <v>110</v>
      </c>
      <c r="B113" s="3"/>
      <c r="C113" s="3"/>
      <c r="D113" s="3"/>
      <c r="E113" s="3"/>
      <c r="F113" s="3"/>
      <c r="G113" s="3"/>
      <c r="H113" s="3"/>
      <c r="I113" s="3"/>
    </row>
    <row r="114" spans="1:9" x14ac:dyDescent="0.25">
      <c r="A114" s="2" t="s">
        <v>101</v>
      </c>
      <c r="B114" s="3">
        <f t="shared" ref="B114:H114" si="18">+SUM(B115:B117)</f>
        <v>13740</v>
      </c>
      <c r="C114" s="3">
        <f t="shared" si="18"/>
        <v>14764</v>
      </c>
      <c r="D114" s="3">
        <f t="shared" si="18"/>
        <v>15216</v>
      </c>
      <c r="E114" s="3">
        <f t="shared" si="18"/>
        <v>14855</v>
      </c>
      <c r="F114" s="3">
        <f t="shared" si="18"/>
        <v>15902</v>
      </c>
      <c r="G114" s="3">
        <f t="shared" si="18"/>
        <v>14484</v>
      </c>
      <c r="H114" s="3">
        <f t="shared" si="18"/>
        <v>17179</v>
      </c>
      <c r="I114" s="3">
        <f>+SUM(I115:I117)</f>
        <v>18353</v>
      </c>
    </row>
    <row r="115" spans="1:9" x14ac:dyDescent="0.25">
      <c r="A115" s="11" t="s">
        <v>114</v>
      </c>
      <c r="B115">
        <v>8506</v>
      </c>
      <c r="C115">
        <v>9299</v>
      </c>
      <c r="D115">
        <v>9684</v>
      </c>
      <c r="E115">
        <v>9322</v>
      </c>
      <c r="F115">
        <v>10045</v>
      </c>
      <c r="G115">
        <v>9329</v>
      </c>
      <c r="H115" s="8">
        <v>11644</v>
      </c>
      <c r="I115" s="8">
        <v>12228</v>
      </c>
    </row>
    <row r="116" spans="1:9" x14ac:dyDescent="0.25">
      <c r="A116" s="11" t="s">
        <v>115</v>
      </c>
      <c r="B116">
        <v>4410</v>
      </c>
      <c r="C116">
        <v>4746</v>
      </c>
      <c r="D116">
        <v>4886</v>
      </c>
      <c r="E116">
        <v>4938</v>
      </c>
      <c r="F116">
        <v>5260</v>
      </c>
      <c r="G116">
        <v>4639</v>
      </c>
      <c r="H116" s="8">
        <v>5028</v>
      </c>
      <c r="I116" s="8">
        <v>5492</v>
      </c>
    </row>
    <row r="117" spans="1:9" x14ac:dyDescent="0.25">
      <c r="A117" s="11" t="s">
        <v>116</v>
      </c>
      <c r="B117">
        <v>824</v>
      </c>
      <c r="C117">
        <v>719</v>
      </c>
      <c r="D117">
        <v>646</v>
      </c>
      <c r="E117">
        <v>595</v>
      </c>
      <c r="F117">
        <v>597</v>
      </c>
      <c r="G117">
        <v>516</v>
      </c>
      <c r="H117">
        <v>507</v>
      </c>
      <c r="I117">
        <v>633</v>
      </c>
    </row>
    <row r="118" spans="1:9" x14ac:dyDescent="0.25">
      <c r="A118" s="2" t="s">
        <v>102</v>
      </c>
      <c r="B118" s="3">
        <f t="shared" ref="B118:H118" si="19">+SUM(B119:B121)</f>
        <v>0</v>
      </c>
      <c r="C118" s="3">
        <f t="shared" si="19"/>
        <v>0</v>
      </c>
      <c r="D118" s="3">
        <f t="shared" si="19"/>
        <v>7970</v>
      </c>
      <c r="E118" s="3">
        <f t="shared" si="19"/>
        <v>9242</v>
      </c>
      <c r="F118" s="3">
        <f t="shared" si="19"/>
        <v>9812</v>
      </c>
      <c r="G118" s="3">
        <f t="shared" si="19"/>
        <v>9347</v>
      </c>
      <c r="H118" s="3">
        <f t="shared" si="19"/>
        <v>11456</v>
      </c>
      <c r="I118" s="3">
        <f>+SUM(I119:I121)</f>
        <v>12479</v>
      </c>
    </row>
    <row r="119" spans="1:9" x14ac:dyDescent="0.25">
      <c r="A119" s="11" t="s">
        <v>114</v>
      </c>
      <c r="D119">
        <v>5192</v>
      </c>
      <c r="E119">
        <v>5875</v>
      </c>
      <c r="F119">
        <v>6293</v>
      </c>
      <c r="G119">
        <v>5892</v>
      </c>
      <c r="H119" s="8">
        <v>6970</v>
      </c>
      <c r="I119" s="8">
        <v>7388</v>
      </c>
    </row>
    <row r="120" spans="1:9" x14ac:dyDescent="0.25">
      <c r="A120" s="11" t="s">
        <v>115</v>
      </c>
      <c r="D120">
        <v>2395</v>
      </c>
      <c r="E120">
        <v>2940</v>
      </c>
      <c r="F120">
        <v>3087</v>
      </c>
      <c r="G120">
        <v>3053</v>
      </c>
      <c r="H120" s="8">
        <v>3996</v>
      </c>
      <c r="I120" s="8">
        <v>4527</v>
      </c>
    </row>
    <row r="121" spans="1:9" x14ac:dyDescent="0.25">
      <c r="A121" s="11" t="s">
        <v>116</v>
      </c>
      <c r="D121">
        <v>383</v>
      </c>
      <c r="E121">
        <v>427</v>
      </c>
      <c r="F121">
        <v>432</v>
      </c>
      <c r="G121">
        <v>402</v>
      </c>
      <c r="H121">
        <v>490</v>
      </c>
      <c r="I121">
        <v>564</v>
      </c>
    </row>
    <row r="122" spans="1:9" x14ac:dyDescent="0.25">
      <c r="A122" s="2" t="s">
        <v>103</v>
      </c>
      <c r="B122" s="3">
        <f t="shared" ref="B122:H122" si="20">+SUM(B123:B125)</f>
        <v>3067</v>
      </c>
      <c r="C122" s="3">
        <f t="shared" si="20"/>
        <v>3785</v>
      </c>
      <c r="D122" s="3">
        <f t="shared" si="20"/>
        <v>4237</v>
      </c>
      <c r="E122" s="3">
        <f t="shared" si="20"/>
        <v>5134</v>
      </c>
      <c r="F122" s="3">
        <f t="shared" si="20"/>
        <v>6208</v>
      </c>
      <c r="G122" s="3">
        <f t="shared" si="20"/>
        <v>6679</v>
      </c>
      <c r="H122" s="3">
        <f t="shared" si="20"/>
        <v>8290</v>
      </c>
      <c r="I122" s="3">
        <f>+SUM(I123:I125)</f>
        <v>7547</v>
      </c>
    </row>
    <row r="123" spans="1:9" x14ac:dyDescent="0.25">
      <c r="A123" s="11" t="s">
        <v>114</v>
      </c>
      <c r="B123">
        <v>2016</v>
      </c>
      <c r="C123">
        <v>2599</v>
      </c>
      <c r="D123">
        <v>2920</v>
      </c>
      <c r="E123">
        <v>3496</v>
      </c>
      <c r="F123">
        <v>4262</v>
      </c>
      <c r="G123">
        <v>4635</v>
      </c>
      <c r="H123" s="8">
        <v>5748</v>
      </c>
      <c r="I123" s="8">
        <v>5416</v>
      </c>
    </row>
    <row r="124" spans="1:9" x14ac:dyDescent="0.25">
      <c r="A124" s="11" t="s">
        <v>115</v>
      </c>
      <c r="B124">
        <v>925</v>
      </c>
      <c r="C124">
        <v>1055</v>
      </c>
      <c r="D124">
        <v>1188</v>
      </c>
      <c r="E124">
        <v>1508</v>
      </c>
      <c r="F124">
        <v>1808</v>
      </c>
      <c r="G124">
        <v>1896</v>
      </c>
      <c r="H124" s="8">
        <v>2347</v>
      </c>
      <c r="I124" s="8">
        <v>1938</v>
      </c>
    </row>
    <row r="125" spans="1:9" x14ac:dyDescent="0.25">
      <c r="A125" s="11" t="s">
        <v>116</v>
      </c>
      <c r="B125">
        <v>126</v>
      </c>
      <c r="C125">
        <v>131</v>
      </c>
      <c r="D125">
        <v>129</v>
      </c>
      <c r="E125">
        <v>130</v>
      </c>
      <c r="F125">
        <v>138</v>
      </c>
      <c r="G125">
        <v>148</v>
      </c>
      <c r="H125">
        <v>195</v>
      </c>
      <c r="I125">
        <v>193</v>
      </c>
    </row>
    <row r="126" spans="1:9" x14ac:dyDescent="0.25">
      <c r="A126" s="2" t="s">
        <v>107</v>
      </c>
      <c r="B126" s="3">
        <f t="shared" ref="B126:H126" si="21">+SUM(B127:B129)</f>
        <v>0</v>
      </c>
      <c r="C126" s="3">
        <f t="shared" si="21"/>
        <v>0</v>
      </c>
      <c r="D126" s="3">
        <f t="shared" si="21"/>
        <v>4737</v>
      </c>
      <c r="E126" s="3">
        <f t="shared" si="21"/>
        <v>5166</v>
      </c>
      <c r="F126" s="3">
        <f t="shared" si="21"/>
        <v>5254</v>
      </c>
      <c r="G126" s="3">
        <f t="shared" si="21"/>
        <v>5028</v>
      </c>
      <c r="H126" s="3">
        <f t="shared" si="21"/>
        <v>5343</v>
      </c>
      <c r="I126" s="3">
        <f>+SUM(I127:I129)</f>
        <v>5955</v>
      </c>
    </row>
    <row r="127" spans="1:9" x14ac:dyDescent="0.25">
      <c r="A127" s="11" t="s">
        <v>114</v>
      </c>
      <c r="B127" s="60">
        <v>0</v>
      </c>
      <c r="C127" s="60">
        <v>0</v>
      </c>
      <c r="D127">
        <v>3285</v>
      </c>
      <c r="E127">
        <v>3575</v>
      </c>
      <c r="F127">
        <v>3622</v>
      </c>
      <c r="G127">
        <v>3449</v>
      </c>
      <c r="H127" s="8">
        <v>3659</v>
      </c>
      <c r="I127" s="8">
        <v>4111</v>
      </c>
    </row>
    <row r="128" spans="1:9" x14ac:dyDescent="0.25">
      <c r="A128" s="11" t="s">
        <v>115</v>
      </c>
      <c r="B128" s="60">
        <v>0</v>
      </c>
      <c r="C128" s="60">
        <v>0</v>
      </c>
      <c r="D128">
        <v>1185</v>
      </c>
      <c r="E128">
        <v>1347</v>
      </c>
      <c r="F128">
        <v>1395</v>
      </c>
      <c r="G128">
        <v>1365</v>
      </c>
      <c r="H128" s="8">
        <v>1494</v>
      </c>
      <c r="I128" s="8">
        <v>1610</v>
      </c>
    </row>
    <row r="129" spans="1:9" x14ac:dyDescent="0.25">
      <c r="A129" s="11" t="s">
        <v>116</v>
      </c>
      <c r="B129" s="60">
        <v>0</v>
      </c>
      <c r="C129" s="60">
        <v>0</v>
      </c>
      <c r="D129">
        <v>267</v>
      </c>
      <c r="E129">
        <v>244</v>
      </c>
      <c r="F129">
        <v>237</v>
      </c>
      <c r="G129">
        <v>214</v>
      </c>
      <c r="H129">
        <v>190</v>
      </c>
      <c r="I129">
        <v>234</v>
      </c>
    </row>
    <row r="130" spans="1:9" x14ac:dyDescent="0.25">
      <c r="A130" s="2" t="s">
        <v>152</v>
      </c>
      <c r="B130">
        <f>B131+B132+B133</f>
        <v>5705</v>
      </c>
      <c r="C130">
        <f>C131+C132+C133</f>
        <v>5884</v>
      </c>
      <c r="D130" s="60">
        <v>0</v>
      </c>
      <c r="E130" s="60">
        <v>0</v>
      </c>
      <c r="F130" s="60">
        <v>0</v>
      </c>
      <c r="G130" s="60">
        <v>0</v>
      </c>
      <c r="H130" s="60">
        <v>0</v>
      </c>
      <c r="I130" s="60">
        <v>0</v>
      </c>
    </row>
    <row r="131" spans="1:9" x14ac:dyDescent="0.25">
      <c r="A131" s="11" t="s">
        <v>114</v>
      </c>
      <c r="B131">
        <v>3876</v>
      </c>
      <c r="C131">
        <v>3985</v>
      </c>
      <c r="D131" s="60">
        <v>0</v>
      </c>
      <c r="E131" s="60">
        <v>0</v>
      </c>
      <c r="F131" s="60">
        <v>0</v>
      </c>
      <c r="G131" s="60">
        <v>0</v>
      </c>
      <c r="H131" s="60">
        <v>0</v>
      </c>
      <c r="I131" s="60">
        <v>0</v>
      </c>
    </row>
    <row r="132" spans="1:9" x14ac:dyDescent="0.25">
      <c r="A132" s="11" t="s">
        <v>115</v>
      </c>
      <c r="B132">
        <v>1552</v>
      </c>
      <c r="C132">
        <v>1628</v>
      </c>
      <c r="D132" s="60">
        <v>0</v>
      </c>
      <c r="E132" s="60">
        <v>0</v>
      </c>
      <c r="F132" s="60">
        <v>0</v>
      </c>
      <c r="G132" s="60">
        <v>0</v>
      </c>
      <c r="H132" s="60">
        <v>0</v>
      </c>
      <c r="I132" s="60">
        <v>0</v>
      </c>
    </row>
    <row r="133" spans="1:9" x14ac:dyDescent="0.25">
      <c r="A133" s="11" t="s">
        <v>116</v>
      </c>
      <c r="B133">
        <v>277</v>
      </c>
      <c r="C133">
        <v>271</v>
      </c>
      <c r="D133" s="60">
        <v>0</v>
      </c>
      <c r="E133" s="60">
        <v>0</v>
      </c>
      <c r="F133" s="60">
        <v>0</v>
      </c>
      <c r="G133" s="60">
        <v>0</v>
      </c>
      <c r="H133" s="60">
        <v>0</v>
      </c>
      <c r="I133" s="60">
        <v>0</v>
      </c>
    </row>
    <row r="134" spans="1:9" x14ac:dyDescent="0.25">
      <c r="A134" s="2" t="s">
        <v>153</v>
      </c>
      <c r="B134" s="3">
        <f>B135+B136+B137</f>
        <v>1421</v>
      </c>
      <c r="C134" s="3">
        <f>C135+C136+C137</f>
        <v>1431</v>
      </c>
      <c r="D134" s="60">
        <v>0</v>
      </c>
      <c r="E134" s="60">
        <v>0</v>
      </c>
      <c r="F134" s="60">
        <v>0</v>
      </c>
      <c r="G134" s="60">
        <v>0</v>
      </c>
      <c r="H134" s="60">
        <v>0</v>
      </c>
      <c r="I134" s="60">
        <v>0</v>
      </c>
    </row>
    <row r="135" spans="1:9" x14ac:dyDescent="0.25">
      <c r="A135" s="11" t="s">
        <v>114</v>
      </c>
      <c r="B135" s="3">
        <v>827</v>
      </c>
      <c r="C135" s="3">
        <v>882</v>
      </c>
      <c r="D135" s="60">
        <v>0</v>
      </c>
      <c r="E135" s="60">
        <v>0</v>
      </c>
      <c r="F135" s="60">
        <v>0</v>
      </c>
      <c r="G135" s="60">
        <v>0</v>
      </c>
      <c r="H135" s="60">
        <v>0</v>
      </c>
      <c r="I135" s="60">
        <v>0</v>
      </c>
    </row>
    <row r="136" spans="1:9" x14ac:dyDescent="0.25">
      <c r="A136" s="11" t="s">
        <v>115</v>
      </c>
      <c r="B136" s="3">
        <v>499</v>
      </c>
      <c r="C136" s="3">
        <v>463</v>
      </c>
      <c r="D136" s="60">
        <v>0</v>
      </c>
      <c r="E136" s="60">
        <v>0</v>
      </c>
      <c r="F136" s="60">
        <v>0</v>
      </c>
      <c r="G136" s="60">
        <v>0</v>
      </c>
      <c r="H136" s="60">
        <v>0</v>
      </c>
      <c r="I136" s="60">
        <v>0</v>
      </c>
    </row>
    <row r="137" spans="1:9" x14ac:dyDescent="0.25">
      <c r="A137" s="11" t="s">
        <v>116</v>
      </c>
      <c r="B137" s="3">
        <v>95</v>
      </c>
      <c r="C137" s="3">
        <v>86</v>
      </c>
      <c r="D137" s="60">
        <v>0</v>
      </c>
      <c r="E137" s="60">
        <v>0</v>
      </c>
      <c r="F137" s="60">
        <v>0</v>
      </c>
      <c r="G137" s="60">
        <v>0</v>
      </c>
      <c r="H137" s="60">
        <v>0</v>
      </c>
      <c r="I137" s="60">
        <v>0</v>
      </c>
    </row>
    <row r="138" spans="1:9" x14ac:dyDescent="0.25">
      <c r="A138" s="11" t="s">
        <v>154</v>
      </c>
      <c r="B138" s="3">
        <f>B139+B140+B141</f>
        <v>755</v>
      </c>
      <c r="C138" s="3">
        <f>C139+C140+C141</f>
        <v>869</v>
      </c>
      <c r="D138" s="60">
        <v>0</v>
      </c>
      <c r="E138" s="60">
        <v>0</v>
      </c>
      <c r="F138" s="60">
        <v>0</v>
      </c>
      <c r="G138" s="60">
        <v>0</v>
      </c>
      <c r="H138" s="60">
        <v>0</v>
      </c>
      <c r="I138" s="60">
        <v>0</v>
      </c>
    </row>
    <row r="139" spans="1:9" x14ac:dyDescent="0.25">
      <c r="A139" s="11" t="s">
        <v>114</v>
      </c>
      <c r="B139" s="3">
        <v>452</v>
      </c>
      <c r="C139" s="3">
        <v>570</v>
      </c>
      <c r="D139" s="60">
        <v>0</v>
      </c>
      <c r="E139" s="60">
        <v>0</v>
      </c>
      <c r="F139" s="60">
        <v>0</v>
      </c>
      <c r="G139" s="60">
        <v>0</v>
      </c>
      <c r="H139" s="60">
        <v>0</v>
      </c>
      <c r="I139" s="60">
        <v>0</v>
      </c>
    </row>
    <row r="140" spans="1:9" x14ac:dyDescent="0.25">
      <c r="A140" s="11" t="s">
        <v>115</v>
      </c>
      <c r="B140" s="3">
        <v>230</v>
      </c>
      <c r="C140" s="3">
        <v>228</v>
      </c>
      <c r="D140" s="60">
        <v>0</v>
      </c>
      <c r="E140" s="60">
        <v>0</v>
      </c>
      <c r="F140" s="60">
        <v>0</v>
      </c>
      <c r="G140" s="60">
        <v>0</v>
      </c>
      <c r="H140" s="60">
        <v>0</v>
      </c>
      <c r="I140" s="60">
        <v>0</v>
      </c>
    </row>
    <row r="141" spans="1:9" x14ac:dyDescent="0.25">
      <c r="A141" s="11" t="s">
        <v>116</v>
      </c>
      <c r="B141" s="3">
        <v>73</v>
      </c>
      <c r="C141" s="3">
        <v>71</v>
      </c>
      <c r="D141" s="60">
        <v>0</v>
      </c>
      <c r="E141" s="60">
        <v>0</v>
      </c>
      <c r="F141" s="60">
        <v>0</v>
      </c>
      <c r="G141" s="60">
        <v>0</v>
      </c>
      <c r="H141" s="60">
        <v>0</v>
      </c>
      <c r="I141" s="60">
        <v>0</v>
      </c>
    </row>
    <row r="142" spans="1:9" x14ac:dyDescent="0.25">
      <c r="A142" s="2" t="s">
        <v>155</v>
      </c>
      <c r="B142" s="3">
        <f>B143+B144+B145</f>
        <v>3898</v>
      </c>
      <c r="C142" s="3">
        <f>C143+C144+C145</f>
        <v>3701</v>
      </c>
      <c r="D142" s="60">
        <v>0</v>
      </c>
      <c r="E142" s="60">
        <v>0</v>
      </c>
      <c r="F142" s="60">
        <v>0</v>
      </c>
      <c r="G142" s="60">
        <v>0</v>
      </c>
      <c r="H142" s="60">
        <v>0</v>
      </c>
      <c r="I142" s="60">
        <v>0</v>
      </c>
    </row>
    <row r="143" spans="1:9" x14ac:dyDescent="0.25">
      <c r="A143" s="11" t="s">
        <v>114</v>
      </c>
      <c r="B143" s="3">
        <v>2641</v>
      </c>
      <c r="C143" s="3">
        <v>2536</v>
      </c>
      <c r="D143" s="60">
        <v>0</v>
      </c>
      <c r="E143" s="60">
        <v>0</v>
      </c>
      <c r="F143" s="60">
        <v>0</v>
      </c>
      <c r="G143" s="60">
        <v>0</v>
      </c>
      <c r="H143" s="60">
        <v>0</v>
      </c>
      <c r="I143" s="60">
        <v>0</v>
      </c>
    </row>
    <row r="144" spans="1:9" x14ac:dyDescent="0.25">
      <c r="A144" s="11" t="s">
        <v>115</v>
      </c>
      <c r="B144" s="3">
        <v>1021</v>
      </c>
      <c r="C144" s="3">
        <v>947</v>
      </c>
      <c r="D144" s="60">
        <v>0</v>
      </c>
      <c r="E144" s="60">
        <v>0</v>
      </c>
      <c r="F144" s="60">
        <v>0</v>
      </c>
      <c r="G144" s="60">
        <v>0</v>
      </c>
      <c r="H144" s="60">
        <v>0</v>
      </c>
      <c r="I144" s="60">
        <v>0</v>
      </c>
    </row>
    <row r="145" spans="1:9" x14ac:dyDescent="0.25">
      <c r="A145" s="11" t="s">
        <v>116</v>
      </c>
      <c r="B145" s="3">
        <v>236</v>
      </c>
      <c r="C145" s="3">
        <v>218</v>
      </c>
      <c r="D145" s="60">
        <v>0</v>
      </c>
      <c r="E145" s="60">
        <v>0</v>
      </c>
      <c r="F145" s="60">
        <v>0</v>
      </c>
      <c r="G145" s="60">
        <v>0</v>
      </c>
      <c r="H145" s="60">
        <v>0</v>
      </c>
      <c r="I145" s="60">
        <v>0</v>
      </c>
    </row>
    <row r="146" spans="1:9" x14ac:dyDescent="0.25">
      <c r="A146" s="2" t="s">
        <v>108</v>
      </c>
      <c r="B146" s="3">
        <v>115</v>
      </c>
      <c r="C146" s="3">
        <v>73</v>
      </c>
      <c r="D146" s="3">
        <v>73</v>
      </c>
      <c r="E146" s="3">
        <v>88</v>
      </c>
      <c r="F146" s="3">
        <v>42</v>
      </c>
      <c r="G146" s="3">
        <v>30</v>
      </c>
      <c r="H146" s="3">
        <v>25</v>
      </c>
      <c r="I146" s="3">
        <v>102</v>
      </c>
    </row>
    <row r="147" spans="1:9" x14ac:dyDescent="0.25">
      <c r="A147" s="4" t="s">
        <v>104</v>
      </c>
      <c r="B147" s="5">
        <f>B114+B118+B122+B126+B130+B134+B138+B142+B146</f>
        <v>28701</v>
      </c>
      <c r="C147" s="5">
        <f>C114+C118+C122+C126+C130+C134+C138+C142+C146</f>
        <v>30507</v>
      </c>
      <c r="D147" s="5">
        <f t="shared" ref="D147:I147" si="22">+D114+D118+D122+D126+D146</f>
        <v>32233</v>
      </c>
      <c r="E147" s="5">
        <f t="shared" si="22"/>
        <v>34485</v>
      </c>
      <c r="F147" s="5">
        <f t="shared" si="22"/>
        <v>37218</v>
      </c>
      <c r="G147" s="5">
        <f t="shared" si="22"/>
        <v>35568</v>
      </c>
      <c r="H147" s="5">
        <f t="shared" si="22"/>
        <v>42293</v>
      </c>
      <c r="I147" s="5">
        <f t="shared" si="22"/>
        <v>44436</v>
      </c>
    </row>
    <row r="148" spans="1:9" x14ac:dyDescent="0.25">
      <c r="A148" s="2" t="s">
        <v>105</v>
      </c>
      <c r="B148" s="3">
        <v>1982</v>
      </c>
      <c r="C148" s="3">
        <v>1955</v>
      </c>
      <c r="D148" s="3">
        <v>2042</v>
      </c>
      <c r="E148" s="3">
        <v>1886</v>
      </c>
      <c r="F148" s="3">
        <v>1906</v>
      </c>
      <c r="G148" s="3">
        <v>1846</v>
      </c>
      <c r="H148" s="3">
        <v>2205</v>
      </c>
      <c r="I148" s="3">
        <v>2346</v>
      </c>
    </row>
    <row r="149" spans="1:9" x14ac:dyDescent="0.25">
      <c r="A149" s="2" t="s">
        <v>109</v>
      </c>
      <c r="B149" s="3">
        <v>-82</v>
      </c>
      <c r="C149" s="3">
        <v>-86</v>
      </c>
      <c r="D149" s="3">
        <v>75</v>
      </c>
      <c r="E149" s="3">
        <v>26</v>
      </c>
      <c r="F149" s="3">
        <v>-7</v>
      </c>
      <c r="G149" s="3">
        <v>-11</v>
      </c>
      <c r="H149" s="3">
        <v>40</v>
      </c>
      <c r="I149" s="3">
        <v>-72</v>
      </c>
    </row>
    <row r="150" spans="1:9" ht="15.75" thickBot="1" x14ac:dyDescent="0.3">
      <c r="A150" s="6" t="s">
        <v>106</v>
      </c>
      <c r="B150" s="7">
        <f t="shared" ref="B150:H150" si="23">+SUM(B147:B149)</f>
        <v>30601</v>
      </c>
      <c r="C150" s="7">
        <f t="shared" si="23"/>
        <v>32376</v>
      </c>
      <c r="D150" s="7">
        <f t="shared" si="23"/>
        <v>34350</v>
      </c>
      <c r="E150" s="7">
        <f t="shared" si="23"/>
        <v>36397</v>
      </c>
      <c r="F150" s="7">
        <f t="shared" si="23"/>
        <v>39117</v>
      </c>
      <c r="G150" s="7">
        <f t="shared" si="23"/>
        <v>37403</v>
      </c>
      <c r="H150" s="7">
        <f t="shared" si="23"/>
        <v>44538</v>
      </c>
      <c r="I150" s="7">
        <f>+SUM(I147:I149)</f>
        <v>46710</v>
      </c>
    </row>
    <row r="151" spans="1:9" s="12" customFormat="1" ht="15.75" thickTop="1" x14ac:dyDescent="0.25">
      <c r="A151" s="12" t="s">
        <v>112</v>
      </c>
      <c r="B151" s="13">
        <f t="shared" ref="B151:I151" si="24">+B150-B2</f>
        <v>0</v>
      </c>
      <c r="C151" s="13">
        <f t="shared" si="24"/>
        <v>0</v>
      </c>
      <c r="D151" s="13">
        <f t="shared" si="24"/>
        <v>0</v>
      </c>
      <c r="E151" s="13">
        <f t="shared" si="24"/>
        <v>0</v>
      </c>
      <c r="F151" s="13">
        <f t="shared" si="24"/>
        <v>0</v>
      </c>
      <c r="G151" s="13">
        <f t="shared" si="24"/>
        <v>0</v>
      </c>
      <c r="H151" s="13">
        <f t="shared" si="24"/>
        <v>0</v>
      </c>
      <c r="I151" s="13">
        <f t="shared" si="24"/>
        <v>0</v>
      </c>
    </row>
    <row r="152" spans="1:9" x14ac:dyDescent="0.25">
      <c r="A152" s="1" t="s">
        <v>111</v>
      </c>
    </row>
    <row r="153" spans="1:9" x14ac:dyDescent="0.25">
      <c r="A153" s="2" t="s">
        <v>101</v>
      </c>
      <c r="B153" s="3">
        <v>3645</v>
      </c>
      <c r="C153" s="3">
        <v>3763</v>
      </c>
      <c r="D153" s="3">
        <v>3875</v>
      </c>
      <c r="E153" s="3">
        <v>3600</v>
      </c>
      <c r="F153" s="3">
        <v>3925</v>
      </c>
      <c r="G153" s="3">
        <v>2899</v>
      </c>
      <c r="H153" s="3">
        <v>5089</v>
      </c>
      <c r="I153" s="3">
        <v>5114</v>
      </c>
    </row>
    <row r="154" spans="1:9" x14ac:dyDescent="0.25">
      <c r="A154" s="2" t="s">
        <v>102</v>
      </c>
      <c r="B154" s="3">
        <v>0</v>
      </c>
      <c r="C154" s="3">
        <v>1787</v>
      </c>
      <c r="D154" s="3">
        <v>1507</v>
      </c>
      <c r="E154" s="3">
        <v>1587</v>
      </c>
      <c r="F154" s="3">
        <v>1995</v>
      </c>
      <c r="G154" s="3">
        <v>1541</v>
      </c>
      <c r="H154" s="3">
        <v>2435</v>
      </c>
      <c r="I154" s="3">
        <v>3293</v>
      </c>
    </row>
    <row r="155" spans="1:9" x14ac:dyDescent="0.25">
      <c r="A155" s="2" t="s">
        <v>103</v>
      </c>
      <c r="B155" s="3">
        <v>993</v>
      </c>
      <c r="C155" s="3">
        <v>1372</v>
      </c>
      <c r="D155" s="3">
        <v>1507</v>
      </c>
      <c r="E155" s="3">
        <v>1807</v>
      </c>
      <c r="F155" s="3">
        <v>2376</v>
      </c>
      <c r="G155" s="3">
        <v>2490</v>
      </c>
      <c r="H155" s="3">
        <v>3243</v>
      </c>
      <c r="I155" s="3">
        <v>2365</v>
      </c>
    </row>
    <row r="156" spans="1:9" x14ac:dyDescent="0.25">
      <c r="A156" s="2" t="s">
        <v>107</v>
      </c>
      <c r="B156" s="3">
        <v>0</v>
      </c>
      <c r="C156" s="3">
        <v>1002</v>
      </c>
      <c r="D156" s="3">
        <v>980</v>
      </c>
      <c r="E156" s="3">
        <v>1189</v>
      </c>
      <c r="F156" s="3">
        <v>1323</v>
      </c>
      <c r="G156" s="3">
        <v>1184</v>
      </c>
      <c r="H156" s="3">
        <v>1530</v>
      </c>
      <c r="I156" s="3">
        <v>1896</v>
      </c>
    </row>
    <row r="157" spans="1:9" x14ac:dyDescent="0.25">
      <c r="A157" s="2" t="s">
        <v>153</v>
      </c>
      <c r="B157" s="3">
        <v>249</v>
      </c>
      <c r="C157" s="3">
        <v>0</v>
      </c>
      <c r="D157" s="3">
        <v>0</v>
      </c>
      <c r="E157" s="3">
        <v>0</v>
      </c>
      <c r="F157" s="3">
        <v>0</v>
      </c>
      <c r="G157" s="3">
        <v>0</v>
      </c>
      <c r="H157" s="3">
        <v>0</v>
      </c>
      <c r="I157" s="3">
        <v>0</v>
      </c>
    </row>
    <row r="158" spans="1:9" x14ac:dyDescent="0.25">
      <c r="A158" s="2" t="s">
        <v>154</v>
      </c>
      <c r="B158" s="3">
        <v>100</v>
      </c>
      <c r="C158" s="3">
        <v>0</v>
      </c>
      <c r="D158" s="3">
        <v>0</v>
      </c>
      <c r="E158" s="3">
        <v>0</v>
      </c>
      <c r="F158" s="3">
        <v>0</v>
      </c>
      <c r="G158" s="3">
        <v>0</v>
      </c>
      <c r="H158" s="3">
        <v>0</v>
      </c>
      <c r="I158" s="3">
        <v>0</v>
      </c>
    </row>
    <row r="159" spans="1:9" x14ac:dyDescent="0.25">
      <c r="A159" s="2" t="s">
        <v>155</v>
      </c>
      <c r="B159" s="3">
        <v>818</v>
      </c>
      <c r="C159" s="3">
        <v>0</v>
      </c>
      <c r="D159" s="3">
        <v>0</v>
      </c>
      <c r="E159" s="3">
        <v>0</v>
      </c>
      <c r="F159" s="3">
        <v>0</v>
      </c>
      <c r="G159" s="3">
        <v>0</v>
      </c>
      <c r="H159" s="3">
        <v>0</v>
      </c>
      <c r="I159" s="3">
        <v>0</v>
      </c>
    </row>
    <row r="160" spans="1:9" x14ac:dyDescent="0.25">
      <c r="A160" s="2" t="s">
        <v>152</v>
      </c>
      <c r="B160" s="3">
        <v>1275</v>
      </c>
      <c r="C160" s="3">
        <v>0</v>
      </c>
      <c r="D160" s="3">
        <v>0</v>
      </c>
      <c r="E160" s="3">
        <v>0</v>
      </c>
      <c r="F160" s="3">
        <v>0</v>
      </c>
      <c r="G160" s="3">
        <v>0</v>
      </c>
      <c r="H160" s="3">
        <v>0</v>
      </c>
      <c r="I160" s="3">
        <v>0</v>
      </c>
    </row>
    <row r="161" spans="1:9" x14ac:dyDescent="0.25">
      <c r="A161" s="2" t="s">
        <v>108</v>
      </c>
      <c r="B161" s="3">
        <v>-2267</v>
      </c>
      <c r="C161" s="3">
        <v>-2596</v>
      </c>
      <c r="D161" s="3">
        <v>-2677</v>
      </c>
      <c r="E161" s="3">
        <v>-2658</v>
      </c>
      <c r="F161" s="3">
        <v>-3262</v>
      </c>
      <c r="G161" s="3">
        <v>-3468</v>
      </c>
      <c r="H161" s="3">
        <v>-3656</v>
      </c>
      <c r="I161" s="3">
        <v>-4262</v>
      </c>
    </row>
    <row r="162" spans="1:9" x14ac:dyDescent="0.25">
      <c r="A162" s="4" t="s">
        <v>104</v>
      </c>
      <c r="B162" s="5">
        <f t="shared" ref="B162:I162" si="25">+SUM(B153:B161)</f>
        <v>4813</v>
      </c>
      <c r="C162" s="5">
        <f t="shared" si="25"/>
        <v>5328</v>
      </c>
      <c r="D162" s="5">
        <f t="shared" si="25"/>
        <v>5192</v>
      </c>
      <c r="E162" s="5">
        <f t="shared" si="25"/>
        <v>5525</v>
      </c>
      <c r="F162" s="5">
        <f t="shared" si="25"/>
        <v>6357</v>
      </c>
      <c r="G162" s="5">
        <f t="shared" si="25"/>
        <v>4646</v>
      </c>
      <c r="H162" s="5">
        <f t="shared" si="25"/>
        <v>8641</v>
      </c>
      <c r="I162" s="5">
        <f t="shared" si="25"/>
        <v>8406</v>
      </c>
    </row>
    <row r="163" spans="1:9" x14ac:dyDescent="0.25">
      <c r="A163" s="2" t="s">
        <v>105</v>
      </c>
      <c r="B163" s="3">
        <v>517</v>
      </c>
      <c r="C163" s="3">
        <v>487</v>
      </c>
      <c r="D163" s="3">
        <v>477</v>
      </c>
      <c r="E163" s="3">
        <v>310</v>
      </c>
      <c r="F163" s="3">
        <v>303</v>
      </c>
      <c r="G163" s="3">
        <v>297</v>
      </c>
      <c r="H163" s="3">
        <v>543</v>
      </c>
      <c r="I163" s="3">
        <v>669</v>
      </c>
    </row>
    <row r="164" spans="1:9" x14ac:dyDescent="0.25">
      <c r="A164" s="2" t="s">
        <v>109</v>
      </c>
      <c r="B164" s="3">
        <v>-1097</v>
      </c>
      <c r="C164" s="3">
        <v>-1173</v>
      </c>
      <c r="D164" s="3">
        <v>-724</v>
      </c>
      <c r="E164" s="3">
        <v>-1456</v>
      </c>
      <c r="F164" s="3">
        <v>-1810</v>
      </c>
      <c r="G164" s="3">
        <v>-1967</v>
      </c>
      <c r="H164" s="3">
        <v>-2261</v>
      </c>
      <c r="I164" s="3">
        <v>-2219</v>
      </c>
    </row>
    <row r="165" spans="1:9" ht="15.75" thickBot="1" x14ac:dyDescent="0.3">
      <c r="A165" s="6" t="s">
        <v>113</v>
      </c>
      <c r="B165" s="7">
        <f t="shared" ref="B165:H165" si="26">+SUM(B162:B164)</f>
        <v>4233</v>
      </c>
      <c r="C165" s="7">
        <f t="shared" si="26"/>
        <v>4642</v>
      </c>
      <c r="D165" s="7">
        <f t="shared" si="26"/>
        <v>4945</v>
      </c>
      <c r="E165" s="7">
        <f t="shared" si="26"/>
        <v>4379</v>
      </c>
      <c r="F165" s="7">
        <f t="shared" si="26"/>
        <v>4850</v>
      </c>
      <c r="G165" s="7">
        <f t="shared" si="26"/>
        <v>2976</v>
      </c>
      <c r="H165" s="7">
        <f t="shared" si="26"/>
        <v>6923</v>
      </c>
      <c r="I165" s="7">
        <f>+SUM(I162:I164)</f>
        <v>6856</v>
      </c>
    </row>
    <row r="166" spans="1:9" s="12" customFormat="1" ht="15.75" thickTop="1" x14ac:dyDescent="0.25">
      <c r="A166" s="12" t="s">
        <v>112</v>
      </c>
      <c r="B166" s="13">
        <f t="shared" ref="B166:I166" si="27">+B165-B10-B8</f>
        <v>0</v>
      </c>
      <c r="C166" s="13">
        <f t="shared" si="27"/>
        <v>0</v>
      </c>
      <c r="D166" s="13">
        <f t="shared" si="27"/>
        <v>0</v>
      </c>
      <c r="E166" s="13">
        <f t="shared" si="27"/>
        <v>0</v>
      </c>
      <c r="F166" s="13">
        <f t="shared" si="27"/>
        <v>0</v>
      </c>
      <c r="G166" s="13">
        <f t="shared" si="27"/>
        <v>0</v>
      </c>
      <c r="H166" s="13">
        <f t="shared" si="27"/>
        <v>0</v>
      </c>
      <c r="I166" s="13">
        <f t="shared" si="27"/>
        <v>0</v>
      </c>
    </row>
    <row r="167" spans="1:9" x14ac:dyDescent="0.25">
      <c r="A167" s="1" t="s">
        <v>118</v>
      </c>
    </row>
    <row r="168" spans="1:9" x14ac:dyDescent="0.25">
      <c r="A168" s="2" t="s">
        <v>101</v>
      </c>
      <c r="B168" s="3">
        <v>632</v>
      </c>
      <c r="C168" s="3">
        <v>742</v>
      </c>
      <c r="D168" s="3">
        <v>819</v>
      </c>
      <c r="E168" s="3">
        <v>848</v>
      </c>
      <c r="F168" s="3">
        <v>814</v>
      </c>
      <c r="G168" s="3">
        <v>645</v>
      </c>
      <c r="H168" s="3">
        <v>617</v>
      </c>
      <c r="I168" s="3">
        <v>639</v>
      </c>
    </row>
    <row r="169" spans="1:9" x14ac:dyDescent="0.25">
      <c r="A169" s="2" t="s">
        <v>102</v>
      </c>
      <c r="B169" s="3">
        <v>0</v>
      </c>
      <c r="C169" s="3">
        <v>0</v>
      </c>
      <c r="D169" s="3">
        <v>709</v>
      </c>
      <c r="E169" s="3">
        <v>849</v>
      </c>
      <c r="F169" s="3">
        <v>929</v>
      </c>
      <c r="G169" s="3">
        <v>885</v>
      </c>
      <c r="H169" s="3">
        <v>982</v>
      </c>
      <c r="I169" s="3">
        <v>920</v>
      </c>
    </row>
    <row r="170" spans="1:9" x14ac:dyDescent="0.25">
      <c r="A170" s="2" t="s">
        <v>103</v>
      </c>
      <c r="B170" s="3">
        <v>254</v>
      </c>
      <c r="C170" s="3">
        <v>234</v>
      </c>
      <c r="D170" s="3">
        <v>225</v>
      </c>
      <c r="E170" s="3">
        <v>256</v>
      </c>
      <c r="F170" s="3">
        <v>237</v>
      </c>
      <c r="G170" s="3">
        <v>214</v>
      </c>
      <c r="H170" s="3">
        <v>288</v>
      </c>
      <c r="I170" s="3">
        <v>303</v>
      </c>
    </row>
    <row r="171" spans="1:9" x14ac:dyDescent="0.25">
      <c r="A171" s="2" t="s">
        <v>119</v>
      </c>
      <c r="B171" s="3">
        <v>0</v>
      </c>
      <c r="C171" s="3">
        <v>0</v>
      </c>
      <c r="D171" s="3">
        <v>340</v>
      </c>
      <c r="E171" s="3">
        <v>339</v>
      </c>
      <c r="F171" s="3">
        <v>326</v>
      </c>
      <c r="G171" s="3">
        <v>296</v>
      </c>
      <c r="H171" s="3">
        <v>304</v>
      </c>
      <c r="I171" s="3">
        <v>274</v>
      </c>
    </row>
    <row r="172" spans="1:9" x14ac:dyDescent="0.25">
      <c r="A172" s="2" t="s">
        <v>152</v>
      </c>
      <c r="B172" s="3">
        <v>451</v>
      </c>
      <c r="C172" s="3">
        <v>589</v>
      </c>
      <c r="D172" s="3">
        <v>0</v>
      </c>
      <c r="E172" s="3">
        <v>0</v>
      </c>
      <c r="F172" s="3">
        <v>0</v>
      </c>
      <c r="G172" s="3">
        <v>0</v>
      </c>
      <c r="H172" s="3">
        <v>0</v>
      </c>
      <c r="I172" s="3">
        <v>0</v>
      </c>
    </row>
    <row r="173" spans="1:9" x14ac:dyDescent="0.25">
      <c r="A173" s="2" t="s">
        <v>153</v>
      </c>
      <c r="B173" s="3">
        <v>47</v>
      </c>
      <c r="C173" s="3">
        <v>50</v>
      </c>
      <c r="D173" s="3">
        <v>0</v>
      </c>
      <c r="E173" s="3">
        <v>0</v>
      </c>
      <c r="F173" s="3">
        <v>0</v>
      </c>
      <c r="G173" s="3">
        <v>0</v>
      </c>
      <c r="H173" s="3">
        <v>0</v>
      </c>
      <c r="I173" s="3">
        <v>0</v>
      </c>
    </row>
    <row r="174" spans="1:9" x14ac:dyDescent="0.25">
      <c r="A174" s="2" t="s">
        <v>154</v>
      </c>
      <c r="B174" s="3">
        <v>205</v>
      </c>
      <c r="C174" s="3">
        <v>223</v>
      </c>
      <c r="D174" s="3">
        <v>0</v>
      </c>
      <c r="E174" s="3">
        <v>0</v>
      </c>
      <c r="F174" s="3">
        <v>0</v>
      </c>
      <c r="G174" s="3">
        <v>0</v>
      </c>
      <c r="H174" s="3">
        <v>0</v>
      </c>
      <c r="I174" s="3">
        <v>0</v>
      </c>
    </row>
    <row r="175" spans="1:9" x14ac:dyDescent="0.25">
      <c r="A175" s="2" t="s">
        <v>155</v>
      </c>
      <c r="B175" s="3">
        <v>103</v>
      </c>
      <c r="C175" s="3">
        <v>109</v>
      </c>
      <c r="D175" s="3">
        <v>0</v>
      </c>
      <c r="E175" s="3">
        <v>0</v>
      </c>
      <c r="F175" s="3">
        <v>0</v>
      </c>
      <c r="G175" s="3">
        <v>0</v>
      </c>
      <c r="H175" s="3">
        <v>0</v>
      </c>
      <c r="I175" s="3">
        <v>0</v>
      </c>
    </row>
    <row r="176" spans="1:9" x14ac:dyDescent="0.25">
      <c r="A176" s="2" t="s">
        <v>108</v>
      </c>
      <c r="B176" s="3">
        <v>484</v>
      </c>
      <c r="C176" s="3">
        <v>511</v>
      </c>
      <c r="D176" s="3">
        <v>533</v>
      </c>
      <c r="E176" s="3">
        <v>597</v>
      </c>
      <c r="F176" s="3">
        <v>665</v>
      </c>
      <c r="G176" s="3">
        <v>830</v>
      </c>
      <c r="H176" s="3">
        <v>780</v>
      </c>
      <c r="I176" s="3">
        <v>789</v>
      </c>
    </row>
    <row r="177" spans="1:9" x14ac:dyDescent="0.25">
      <c r="A177" s="4" t="s">
        <v>120</v>
      </c>
      <c r="B177" s="5">
        <f t="shared" ref="B177:I177" si="28">+SUM(B168:B176)</f>
        <v>2176</v>
      </c>
      <c r="C177" s="5">
        <f t="shared" si="28"/>
        <v>2458</v>
      </c>
      <c r="D177" s="5">
        <f t="shared" si="28"/>
        <v>2626</v>
      </c>
      <c r="E177" s="5">
        <f t="shared" si="28"/>
        <v>2889</v>
      </c>
      <c r="F177" s="5">
        <f t="shared" si="28"/>
        <v>2971</v>
      </c>
      <c r="G177" s="5">
        <f t="shared" si="28"/>
        <v>2870</v>
      </c>
      <c r="H177" s="5">
        <f t="shared" si="28"/>
        <v>2971</v>
      </c>
      <c r="I177" s="5">
        <f t="shared" si="28"/>
        <v>2925</v>
      </c>
    </row>
    <row r="178" spans="1:9" x14ac:dyDescent="0.25">
      <c r="A178" s="2" t="s">
        <v>105</v>
      </c>
      <c r="B178" s="3">
        <v>122</v>
      </c>
      <c r="C178" s="3">
        <v>125</v>
      </c>
      <c r="D178" s="3">
        <v>125</v>
      </c>
      <c r="E178" s="3">
        <v>115</v>
      </c>
      <c r="F178" s="3">
        <v>100</v>
      </c>
      <c r="G178" s="3">
        <v>80</v>
      </c>
      <c r="H178" s="3">
        <v>63</v>
      </c>
      <c r="I178" s="3">
        <v>49</v>
      </c>
    </row>
    <row r="179" spans="1:9" x14ac:dyDescent="0.25">
      <c r="A179" s="2" t="s">
        <v>109</v>
      </c>
      <c r="B179" s="3">
        <v>713</v>
      </c>
      <c r="C179" s="3">
        <v>937</v>
      </c>
      <c r="D179" s="3">
        <v>1238</v>
      </c>
      <c r="E179" s="3">
        <v>1450</v>
      </c>
      <c r="F179" s="3">
        <v>1673</v>
      </c>
      <c r="G179" s="3">
        <v>1916</v>
      </c>
      <c r="H179" s="3">
        <v>1870</v>
      </c>
      <c r="I179" s="3">
        <v>1817</v>
      </c>
    </row>
    <row r="180" spans="1:9" ht="15.75" thickBot="1" x14ac:dyDescent="0.3">
      <c r="A180" s="6" t="s">
        <v>121</v>
      </c>
      <c r="B180" s="7">
        <f t="shared" ref="B180:H180" si="29">+SUM(B177:B179)</f>
        <v>3011</v>
      </c>
      <c r="C180" s="7">
        <f t="shared" si="29"/>
        <v>3520</v>
      </c>
      <c r="D180" s="7">
        <f t="shared" si="29"/>
        <v>3989</v>
      </c>
      <c r="E180" s="7">
        <f t="shared" si="29"/>
        <v>4454</v>
      </c>
      <c r="F180" s="7">
        <f t="shared" si="29"/>
        <v>4744</v>
      </c>
      <c r="G180" s="7">
        <f t="shared" si="29"/>
        <v>4866</v>
      </c>
      <c r="H180" s="7">
        <f t="shared" si="29"/>
        <v>4904</v>
      </c>
      <c r="I180" s="7">
        <f>+SUM(I177:I179)</f>
        <v>4791</v>
      </c>
    </row>
    <row r="181" spans="1:9" ht="15.75" thickTop="1" x14ac:dyDescent="0.25">
      <c r="A181" s="12" t="s">
        <v>112</v>
      </c>
      <c r="B181" s="13">
        <f>+B180-B31</f>
        <v>0</v>
      </c>
      <c r="C181" s="13">
        <f t="shared" ref="C181:I181" si="30">+C180-C31</f>
        <v>0</v>
      </c>
      <c r="D181" s="13">
        <f t="shared" si="30"/>
        <v>0</v>
      </c>
      <c r="E181" s="13">
        <f t="shared" si="30"/>
        <v>0</v>
      </c>
      <c r="F181" s="13">
        <f t="shared" si="30"/>
        <v>0</v>
      </c>
      <c r="G181" s="13">
        <f t="shared" si="30"/>
        <v>0</v>
      </c>
      <c r="H181" s="13">
        <f t="shared" si="30"/>
        <v>0</v>
      </c>
      <c r="I181" s="13">
        <f t="shared" si="30"/>
        <v>0</v>
      </c>
    </row>
    <row r="182" spans="1:9" x14ac:dyDescent="0.25">
      <c r="A182" s="1" t="s">
        <v>123</v>
      </c>
    </row>
    <row r="183" spans="1:9" x14ac:dyDescent="0.25">
      <c r="A183" s="2" t="s">
        <v>101</v>
      </c>
      <c r="B183" s="3">
        <v>208</v>
      </c>
      <c r="C183" s="3">
        <v>242</v>
      </c>
      <c r="D183" s="3">
        <v>223</v>
      </c>
      <c r="E183" s="3">
        <v>196</v>
      </c>
      <c r="F183" s="3">
        <v>117</v>
      </c>
      <c r="G183" s="3">
        <v>110</v>
      </c>
      <c r="H183" s="3">
        <v>98</v>
      </c>
      <c r="I183" s="3">
        <v>146</v>
      </c>
    </row>
    <row r="184" spans="1:9" x14ac:dyDescent="0.25">
      <c r="A184" s="2" t="s">
        <v>102</v>
      </c>
      <c r="B184" s="3">
        <v>0</v>
      </c>
      <c r="C184" s="3">
        <v>234</v>
      </c>
      <c r="D184" s="3">
        <v>173</v>
      </c>
      <c r="E184" s="3">
        <v>240</v>
      </c>
      <c r="F184" s="3">
        <v>233</v>
      </c>
      <c r="G184" s="3">
        <v>139</v>
      </c>
      <c r="H184" s="3">
        <v>153</v>
      </c>
      <c r="I184" s="3">
        <v>197</v>
      </c>
    </row>
    <row r="185" spans="1:9" x14ac:dyDescent="0.25">
      <c r="A185" s="2" t="s">
        <v>103</v>
      </c>
      <c r="B185" s="3">
        <v>69</v>
      </c>
      <c r="C185" s="3">
        <v>44</v>
      </c>
      <c r="D185" s="3">
        <v>51</v>
      </c>
      <c r="E185" s="3">
        <v>76</v>
      </c>
      <c r="F185" s="3">
        <v>49</v>
      </c>
      <c r="G185" s="3">
        <v>28</v>
      </c>
      <c r="H185" s="3">
        <v>94</v>
      </c>
      <c r="I185" s="3">
        <v>78</v>
      </c>
    </row>
    <row r="186" spans="1:9" x14ac:dyDescent="0.25">
      <c r="A186" s="2" t="s">
        <v>119</v>
      </c>
      <c r="B186" s="3">
        <v>0</v>
      </c>
      <c r="C186" s="3">
        <v>62</v>
      </c>
      <c r="D186" s="3">
        <v>59</v>
      </c>
      <c r="E186" s="3">
        <v>49</v>
      </c>
      <c r="F186" s="3">
        <v>47</v>
      </c>
      <c r="G186" s="3">
        <v>41</v>
      </c>
      <c r="H186" s="3">
        <v>54</v>
      </c>
      <c r="I186" s="3">
        <v>56</v>
      </c>
    </row>
    <row r="187" spans="1:9" x14ac:dyDescent="0.25">
      <c r="A187" s="2" t="s">
        <v>152</v>
      </c>
      <c r="B187" s="3">
        <v>216</v>
      </c>
      <c r="C187" s="3">
        <v>0</v>
      </c>
      <c r="D187" s="3">
        <v>0</v>
      </c>
      <c r="E187" s="3">
        <v>0</v>
      </c>
      <c r="F187" s="3">
        <v>0</v>
      </c>
      <c r="G187" s="3">
        <v>0</v>
      </c>
      <c r="H187" s="3">
        <v>0</v>
      </c>
      <c r="I187" s="3">
        <v>0</v>
      </c>
    </row>
    <row r="188" spans="1:9" x14ac:dyDescent="0.25">
      <c r="A188" s="2" t="s">
        <v>153</v>
      </c>
      <c r="B188" s="3">
        <v>20</v>
      </c>
      <c r="C188" s="3">
        <v>0</v>
      </c>
      <c r="D188" s="3">
        <v>0</v>
      </c>
      <c r="E188" s="3">
        <v>0</v>
      </c>
      <c r="F188" s="3">
        <v>0</v>
      </c>
      <c r="G188" s="3">
        <v>0</v>
      </c>
      <c r="H188" s="3">
        <v>0</v>
      </c>
      <c r="I188" s="3">
        <v>0</v>
      </c>
    </row>
    <row r="189" spans="1:9" x14ac:dyDescent="0.25">
      <c r="A189" s="2" t="s">
        <v>154</v>
      </c>
      <c r="B189" s="3">
        <v>15</v>
      </c>
      <c r="C189" s="3">
        <v>0</v>
      </c>
      <c r="D189" s="3">
        <v>0</v>
      </c>
      <c r="E189" s="3">
        <v>0</v>
      </c>
      <c r="F189" s="3">
        <v>0</v>
      </c>
      <c r="G189" s="3">
        <v>0</v>
      </c>
      <c r="H189" s="3">
        <v>0</v>
      </c>
      <c r="I189" s="3">
        <v>0</v>
      </c>
    </row>
    <row r="190" spans="1:9" x14ac:dyDescent="0.25">
      <c r="A190" s="2" t="s">
        <v>155</v>
      </c>
      <c r="B190" s="3">
        <v>37</v>
      </c>
      <c r="C190" s="3">
        <v>0</v>
      </c>
      <c r="D190" s="3">
        <v>0</v>
      </c>
      <c r="E190" s="3">
        <v>0</v>
      </c>
      <c r="F190" s="3">
        <v>0</v>
      </c>
      <c r="G190" s="3">
        <v>0</v>
      </c>
      <c r="H190" s="3">
        <v>0</v>
      </c>
      <c r="I190" s="3">
        <v>0</v>
      </c>
    </row>
    <row r="191" spans="1:9" x14ac:dyDescent="0.25">
      <c r="A191" s="2" t="s">
        <v>108</v>
      </c>
      <c r="B191" s="3">
        <v>225</v>
      </c>
      <c r="C191" s="3">
        <v>258</v>
      </c>
      <c r="D191" s="3">
        <v>278</v>
      </c>
      <c r="E191" s="3">
        <v>286</v>
      </c>
      <c r="F191" s="3">
        <v>278</v>
      </c>
      <c r="G191" s="3">
        <v>438</v>
      </c>
      <c r="H191" s="3">
        <v>278</v>
      </c>
      <c r="I191" s="3">
        <v>222</v>
      </c>
    </row>
    <row r="192" spans="1:9" x14ac:dyDescent="0.25">
      <c r="A192" s="4" t="s">
        <v>120</v>
      </c>
      <c r="B192" s="5">
        <f t="shared" ref="B192:I192" si="31">+SUM(B183:B191)</f>
        <v>790</v>
      </c>
      <c r="C192" s="5">
        <f t="shared" si="31"/>
        <v>840</v>
      </c>
      <c r="D192" s="5">
        <f t="shared" si="31"/>
        <v>784</v>
      </c>
      <c r="E192" s="5">
        <f t="shared" si="31"/>
        <v>847</v>
      </c>
      <c r="F192" s="5">
        <f t="shared" si="31"/>
        <v>724</v>
      </c>
      <c r="G192" s="5">
        <f t="shared" si="31"/>
        <v>756</v>
      </c>
      <c r="H192" s="5">
        <f t="shared" si="31"/>
        <v>677</v>
      </c>
      <c r="I192" s="5">
        <f t="shared" si="31"/>
        <v>699</v>
      </c>
    </row>
    <row r="193" spans="1:9" x14ac:dyDescent="0.25">
      <c r="A193" s="2" t="s">
        <v>105</v>
      </c>
      <c r="B193" s="3">
        <v>69</v>
      </c>
      <c r="C193" s="3">
        <v>39</v>
      </c>
      <c r="D193" s="3">
        <v>30</v>
      </c>
      <c r="E193" s="3">
        <v>22</v>
      </c>
      <c r="F193" s="3">
        <v>18</v>
      </c>
      <c r="G193" s="3">
        <v>12</v>
      </c>
      <c r="H193" s="3">
        <v>7</v>
      </c>
      <c r="I193" s="3">
        <v>9</v>
      </c>
    </row>
    <row r="194" spans="1:9" x14ac:dyDescent="0.25">
      <c r="A194" s="2" t="s">
        <v>109</v>
      </c>
      <c r="B194" s="3">
        <f t="shared" ref="B194:H194" si="32">-(SUM(B192:B193)+B104)</f>
        <v>-859</v>
      </c>
      <c r="C194" s="3">
        <f t="shared" si="32"/>
        <v>-879</v>
      </c>
      <c r="D194" s="3">
        <f t="shared" si="32"/>
        <v>-814</v>
      </c>
      <c r="E194" s="3">
        <f t="shared" si="32"/>
        <v>-869</v>
      </c>
      <c r="F194" s="3">
        <f t="shared" si="32"/>
        <v>-742</v>
      </c>
      <c r="G194" s="3">
        <f t="shared" si="32"/>
        <v>-768</v>
      </c>
      <c r="H194" s="3">
        <f t="shared" si="32"/>
        <v>-684</v>
      </c>
      <c r="I194" s="3">
        <f>-(SUM(I192:I193)+I104)</f>
        <v>-708</v>
      </c>
    </row>
    <row r="195" spans="1:9" ht="15.75" thickBot="1" x14ac:dyDescent="0.3">
      <c r="A195" s="6" t="s">
        <v>124</v>
      </c>
      <c r="B195" s="7">
        <f t="shared" ref="B195:H195" si="33">+SUM(B192:B194)</f>
        <v>0</v>
      </c>
      <c r="C195" s="7">
        <f t="shared" si="33"/>
        <v>0</v>
      </c>
      <c r="D195" s="7">
        <f t="shared" si="33"/>
        <v>0</v>
      </c>
      <c r="E195" s="7">
        <f t="shared" si="33"/>
        <v>0</v>
      </c>
      <c r="F195" s="7">
        <f t="shared" si="33"/>
        <v>0</v>
      </c>
      <c r="G195" s="7">
        <f t="shared" si="33"/>
        <v>0</v>
      </c>
      <c r="H195" s="7">
        <f t="shared" si="33"/>
        <v>0</v>
      </c>
      <c r="I195" s="7">
        <f>+SUM(I192:I194)</f>
        <v>0</v>
      </c>
    </row>
    <row r="196" spans="1:9" ht="15.75" thickTop="1" x14ac:dyDescent="0.25">
      <c r="A196" s="12" t="s">
        <v>112</v>
      </c>
      <c r="B196" s="13">
        <f t="shared" ref="B196:H196" si="34">+B195+B104</f>
        <v>0</v>
      </c>
      <c r="C196" s="13">
        <f t="shared" si="34"/>
        <v>0</v>
      </c>
      <c r="D196" s="13">
        <f t="shared" si="34"/>
        <v>0</v>
      </c>
      <c r="E196" s="13">
        <f t="shared" si="34"/>
        <v>0</v>
      </c>
      <c r="F196" s="13">
        <f t="shared" si="34"/>
        <v>0</v>
      </c>
      <c r="G196" s="13">
        <f t="shared" si="34"/>
        <v>0</v>
      </c>
      <c r="H196" s="13">
        <f t="shared" si="34"/>
        <v>0</v>
      </c>
      <c r="I196" s="13">
        <f>+I195+I104</f>
        <v>0</v>
      </c>
    </row>
    <row r="197" spans="1:9" x14ac:dyDescent="0.25">
      <c r="A197" s="1" t="s">
        <v>125</v>
      </c>
    </row>
    <row r="198" spans="1:9" x14ac:dyDescent="0.25">
      <c r="A198" s="2" t="s">
        <v>101</v>
      </c>
      <c r="B198" s="3">
        <v>121</v>
      </c>
      <c r="C198" s="3">
        <v>133</v>
      </c>
      <c r="D198" s="3">
        <v>140</v>
      </c>
      <c r="E198" s="3">
        <v>160</v>
      </c>
      <c r="F198" s="3">
        <v>149</v>
      </c>
      <c r="G198" s="3">
        <v>148</v>
      </c>
      <c r="H198" s="3">
        <v>130</v>
      </c>
      <c r="I198" s="3">
        <v>124</v>
      </c>
    </row>
    <row r="199" spans="1:9" x14ac:dyDescent="0.25">
      <c r="A199" s="2" t="s">
        <v>102</v>
      </c>
      <c r="B199" s="3"/>
      <c r="C199" s="3">
        <v>85</v>
      </c>
      <c r="D199" s="3">
        <v>106</v>
      </c>
      <c r="E199" s="3">
        <v>116</v>
      </c>
      <c r="F199" s="3">
        <v>111</v>
      </c>
      <c r="G199" s="3">
        <v>132</v>
      </c>
      <c r="H199" s="3">
        <v>136</v>
      </c>
      <c r="I199" s="3">
        <v>134</v>
      </c>
    </row>
    <row r="200" spans="1:9" x14ac:dyDescent="0.25">
      <c r="A200" s="2" t="s">
        <v>103</v>
      </c>
      <c r="B200" s="3">
        <v>46</v>
      </c>
      <c r="C200" s="3">
        <v>48</v>
      </c>
      <c r="D200" s="3">
        <v>54</v>
      </c>
      <c r="E200" s="3">
        <v>56</v>
      </c>
      <c r="F200" s="3">
        <v>50</v>
      </c>
      <c r="G200" s="3">
        <v>44</v>
      </c>
      <c r="H200" s="3">
        <v>46</v>
      </c>
      <c r="I200" s="3">
        <v>41</v>
      </c>
    </row>
    <row r="201" spans="1:9" x14ac:dyDescent="0.25">
      <c r="A201" s="2" t="s">
        <v>107</v>
      </c>
      <c r="B201" s="3"/>
      <c r="C201" s="3">
        <v>42</v>
      </c>
      <c r="D201" s="3">
        <v>54</v>
      </c>
      <c r="E201" s="3">
        <v>55</v>
      </c>
      <c r="F201" s="3">
        <v>53</v>
      </c>
      <c r="G201" s="3">
        <v>46</v>
      </c>
      <c r="H201" s="3">
        <v>43</v>
      </c>
      <c r="I201" s="3">
        <v>42</v>
      </c>
    </row>
    <row r="202" spans="1:9" x14ac:dyDescent="0.25">
      <c r="A202" s="2" t="s">
        <v>152</v>
      </c>
      <c r="B202" s="3">
        <v>75</v>
      </c>
      <c r="C202" s="3">
        <v>0</v>
      </c>
      <c r="D202" s="3">
        <v>0</v>
      </c>
      <c r="E202" s="3">
        <v>0</v>
      </c>
      <c r="F202" s="3">
        <v>0</v>
      </c>
      <c r="G202" s="3">
        <v>0</v>
      </c>
      <c r="H202" s="3">
        <v>0</v>
      </c>
      <c r="I202" s="3">
        <v>0</v>
      </c>
    </row>
    <row r="203" spans="1:9" x14ac:dyDescent="0.25">
      <c r="A203" s="2" t="s">
        <v>153</v>
      </c>
      <c r="B203" s="3">
        <v>12</v>
      </c>
      <c r="C203" s="3">
        <v>0</v>
      </c>
      <c r="D203" s="3">
        <v>0</v>
      </c>
      <c r="E203" s="3">
        <v>0</v>
      </c>
      <c r="F203" s="3">
        <v>0</v>
      </c>
      <c r="G203" s="3">
        <v>0</v>
      </c>
      <c r="H203" s="3">
        <v>0</v>
      </c>
      <c r="I203" s="3">
        <v>0</v>
      </c>
    </row>
    <row r="204" spans="1:9" x14ac:dyDescent="0.25">
      <c r="A204" s="2" t="s">
        <v>154</v>
      </c>
      <c r="B204" s="3">
        <v>22</v>
      </c>
      <c r="C204" s="3">
        <v>0</v>
      </c>
      <c r="D204" s="3">
        <v>0</v>
      </c>
      <c r="E204" s="3">
        <v>0</v>
      </c>
      <c r="F204" s="3">
        <v>0</v>
      </c>
      <c r="G204" s="3">
        <v>0</v>
      </c>
      <c r="H204" s="3">
        <v>0</v>
      </c>
      <c r="I204" s="3">
        <v>0</v>
      </c>
    </row>
    <row r="205" spans="1:9" x14ac:dyDescent="0.25">
      <c r="A205" s="2" t="s">
        <v>155</v>
      </c>
      <c r="B205" s="3">
        <v>27</v>
      </c>
      <c r="C205" s="3">
        <v>0</v>
      </c>
      <c r="D205" s="3">
        <v>0</v>
      </c>
      <c r="E205" s="3">
        <v>0</v>
      </c>
      <c r="F205" s="3">
        <v>0</v>
      </c>
      <c r="G205" s="3">
        <v>0</v>
      </c>
      <c r="H205" s="3">
        <v>0</v>
      </c>
      <c r="I205" s="3">
        <v>0</v>
      </c>
    </row>
    <row r="206" spans="1:9" x14ac:dyDescent="0.25">
      <c r="A206" s="2" t="s">
        <v>108</v>
      </c>
      <c r="B206" s="3">
        <v>210</v>
      </c>
      <c r="C206" s="3">
        <v>230</v>
      </c>
      <c r="D206" s="3">
        <v>233</v>
      </c>
      <c r="E206" s="3">
        <v>217</v>
      </c>
      <c r="F206" s="3">
        <v>195</v>
      </c>
      <c r="G206" s="3">
        <v>214</v>
      </c>
      <c r="H206" s="3">
        <v>222</v>
      </c>
      <c r="I206" s="3">
        <v>220</v>
      </c>
    </row>
    <row r="207" spans="1:9" x14ac:dyDescent="0.25">
      <c r="A207" s="4" t="s">
        <v>120</v>
      </c>
      <c r="B207" s="5">
        <f t="shared" ref="B207:I207" si="35">+SUM(B198:B206)</f>
        <v>513</v>
      </c>
      <c r="C207" s="5">
        <f t="shared" si="35"/>
        <v>538</v>
      </c>
      <c r="D207" s="5">
        <f t="shared" si="35"/>
        <v>587</v>
      </c>
      <c r="E207" s="5">
        <f t="shared" si="35"/>
        <v>604</v>
      </c>
      <c r="F207" s="5">
        <f t="shared" si="35"/>
        <v>558</v>
      </c>
      <c r="G207" s="5">
        <f t="shared" si="35"/>
        <v>584</v>
      </c>
      <c r="H207" s="5">
        <f t="shared" si="35"/>
        <v>577</v>
      </c>
      <c r="I207" s="5">
        <f t="shared" si="35"/>
        <v>561</v>
      </c>
    </row>
    <row r="208" spans="1:9" x14ac:dyDescent="0.25">
      <c r="A208" s="2" t="s">
        <v>105</v>
      </c>
      <c r="B208" s="3">
        <v>18</v>
      </c>
      <c r="C208" s="3">
        <v>27</v>
      </c>
      <c r="D208" s="3">
        <v>28</v>
      </c>
      <c r="E208" s="3">
        <v>33</v>
      </c>
      <c r="F208" s="3">
        <v>31</v>
      </c>
      <c r="G208" s="3">
        <v>25</v>
      </c>
      <c r="H208" s="3">
        <v>26</v>
      </c>
      <c r="I208" s="3">
        <v>22</v>
      </c>
    </row>
    <row r="209" spans="1:9" x14ac:dyDescent="0.25">
      <c r="A209" s="2" t="s">
        <v>109</v>
      </c>
      <c r="B209" s="3">
        <v>75</v>
      </c>
      <c r="C209" s="3">
        <v>84</v>
      </c>
      <c r="D209" s="3">
        <v>91</v>
      </c>
      <c r="E209" s="3">
        <v>110</v>
      </c>
      <c r="F209" s="3">
        <v>116</v>
      </c>
      <c r="G209" s="3">
        <v>112</v>
      </c>
      <c r="H209" s="3">
        <v>141</v>
      </c>
      <c r="I209" s="3">
        <v>134</v>
      </c>
    </row>
    <row r="210" spans="1:9" ht="15.75" thickBot="1" x14ac:dyDescent="0.3">
      <c r="A210" s="6" t="s">
        <v>126</v>
      </c>
      <c r="B210" s="7">
        <f t="shared" ref="B210:H210" si="36">+SUM(B207:B209)</f>
        <v>606</v>
      </c>
      <c r="C210" s="7">
        <f t="shared" si="36"/>
        <v>649</v>
      </c>
      <c r="D210" s="7">
        <f t="shared" si="36"/>
        <v>706</v>
      </c>
      <c r="E210" s="7">
        <f t="shared" si="36"/>
        <v>747</v>
      </c>
      <c r="F210" s="7">
        <f t="shared" si="36"/>
        <v>705</v>
      </c>
      <c r="G210" s="7">
        <f t="shared" si="36"/>
        <v>721</v>
      </c>
      <c r="H210" s="7">
        <f t="shared" si="36"/>
        <v>744</v>
      </c>
      <c r="I210" s="7">
        <f>+SUM(I207:I209)</f>
        <v>717</v>
      </c>
    </row>
    <row r="211" spans="1:9" ht="15.75" thickTop="1" x14ac:dyDescent="0.25">
      <c r="A211" s="12" t="s">
        <v>112</v>
      </c>
      <c r="B211" s="13">
        <f>+B210-B66</f>
        <v>0</v>
      </c>
      <c r="C211" s="13">
        <f t="shared" ref="C211:I211" si="37">+C210-C66</f>
        <v>0</v>
      </c>
      <c r="D211" s="13">
        <f t="shared" si="37"/>
        <v>0</v>
      </c>
      <c r="E211" s="13">
        <f t="shared" si="37"/>
        <v>0</v>
      </c>
      <c r="F211" s="13">
        <f t="shared" si="37"/>
        <v>0</v>
      </c>
      <c r="G211" s="13">
        <f t="shared" si="37"/>
        <v>0</v>
      </c>
      <c r="H211" s="13">
        <f t="shared" si="37"/>
        <v>0</v>
      </c>
      <c r="I211" s="13">
        <f t="shared" si="37"/>
        <v>0</v>
      </c>
    </row>
    <row r="212" spans="1:9" x14ac:dyDescent="0.25">
      <c r="A212" s="14" t="s">
        <v>127</v>
      </c>
      <c r="B212" s="14"/>
      <c r="C212" s="14"/>
      <c r="D212" s="14"/>
      <c r="E212" s="14"/>
      <c r="F212" s="14"/>
      <c r="G212" s="14"/>
      <c r="H212" s="14"/>
      <c r="I212" s="14"/>
    </row>
    <row r="213" spans="1:9" x14ac:dyDescent="0.25">
      <c r="A213" s="31" t="s">
        <v>128</v>
      </c>
    </row>
    <row r="214" spans="1:9" x14ac:dyDescent="0.25">
      <c r="A214" s="36" t="s">
        <v>101</v>
      </c>
      <c r="B214" s="37">
        <v>0.12</v>
      </c>
      <c r="C214" s="37">
        <v>0.08</v>
      </c>
      <c r="D214" s="37">
        <v>0.03</v>
      </c>
      <c r="E214" s="37">
        <v>-0.02</v>
      </c>
      <c r="F214" s="37">
        <v>7.0000000000000007E-2</v>
      </c>
      <c r="G214" s="37">
        <v>-0.09</v>
      </c>
      <c r="H214" s="37">
        <v>0.19</v>
      </c>
      <c r="I214" s="37">
        <v>7.0000000000000007E-2</v>
      </c>
    </row>
    <row r="215" spans="1:9" x14ac:dyDescent="0.25">
      <c r="A215" s="34" t="s">
        <v>114</v>
      </c>
      <c r="B215" s="33">
        <v>0.14000000000000001</v>
      </c>
      <c r="C215" s="33">
        <v>0.1</v>
      </c>
      <c r="D215" s="33">
        <v>0.04</v>
      </c>
      <c r="E215" s="33">
        <v>-0.04</v>
      </c>
      <c r="F215" s="33">
        <v>0.08</v>
      </c>
      <c r="G215" s="33">
        <v>-7.0000000000000007E-2</v>
      </c>
      <c r="H215" s="33">
        <v>0.25</v>
      </c>
      <c r="I215" s="33">
        <v>0.05</v>
      </c>
    </row>
    <row r="216" spans="1:9" x14ac:dyDescent="0.25">
      <c r="A216" s="34" t="s">
        <v>115</v>
      </c>
      <c r="B216" s="33">
        <v>0.12</v>
      </c>
      <c r="C216" s="33">
        <v>0.08</v>
      </c>
      <c r="D216" s="33">
        <v>0.03</v>
      </c>
      <c r="E216" s="33">
        <v>0.01</v>
      </c>
      <c r="F216" s="33">
        <v>7.0000000000000007E-2</v>
      </c>
      <c r="G216" s="33">
        <v>-0.12</v>
      </c>
      <c r="H216" s="33">
        <v>0.08</v>
      </c>
      <c r="I216" s="33">
        <v>0.09</v>
      </c>
    </row>
    <row r="217" spans="1:9" x14ac:dyDescent="0.25">
      <c r="A217" s="34" t="s">
        <v>116</v>
      </c>
      <c r="B217" s="33">
        <v>-0.05</v>
      </c>
      <c r="C217" s="33">
        <v>-0.13</v>
      </c>
      <c r="D217" s="33">
        <v>-0.1</v>
      </c>
      <c r="E217" s="33">
        <v>-0.08</v>
      </c>
      <c r="F217" s="33">
        <v>0</v>
      </c>
      <c r="G217" s="33">
        <v>-0.14000000000000001</v>
      </c>
      <c r="H217" s="33">
        <v>-0.02</v>
      </c>
      <c r="I217" s="33">
        <v>0.25</v>
      </c>
    </row>
    <row r="218" spans="1:9" x14ac:dyDescent="0.25">
      <c r="A218" s="36" t="s">
        <v>102</v>
      </c>
      <c r="B218" s="56">
        <v>0.11</v>
      </c>
      <c r="C218" s="56">
        <v>0.03</v>
      </c>
      <c r="D218" s="37">
        <v>0.05</v>
      </c>
      <c r="E218" s="37">
        <v>0.16</v>
      </c>
      <c r="F218" s="37">
        <v>0.06</v>
      </c>
      <c r="G218" s="37">
        <v>-0.05</v>
      </c>
      <c r="H218" s="37">
        <v>0.23</v>
      </c>
      <c r="I218" s="37">
        <v>0.12</v>
      </c>
    </row>
    <row r="219" spans="1:9" x14ac:dyDescent="0.25">
      <c r="A219" s="34" t="s">
        <v>114</v>
      </c>
      <c r="B219" s="57">
        <v>0.14000000000000001</v>
      </c>
      <c r="C219" s="57">
        <v>0.18</v>
      </c>
      <c r="D219" s="33">
        <v>0.03</v>
      </c>
      <c r="E219" s="33">
        <v>0.13</v>
      </c>
      <c r="F219" s="33">
        <v>7.0000000000000007E-2</v>
      </c>
      <c r="G219" s="33">
        <v>-0.06</v>
      </c>
      <c r="H219" s="33">
        <v>0.18</v>
      </c>
      <c r="I219" s="33">
        <v>0.09</v>
      </c>
    </row>
    <row r="220" spans="1:9" x14ac:dyDescent="0.25">
      <c r="A220" s="34" t="s">
        <v>115</v>
      </c>
      <c r="B220" s="57">
        <v>0.04</v>
      </c>
      <c r="C220" s="57">
        <v>0.02</v>
      </c>
      <c r="D220" s="33">
        <v>0.11</v>
      </c>
      <c r="E220" s="33">
        <v>0.23</v>
      </c>
      <c r="F220" s="33">
        <v>0.05</v>
      </c>
      <c r="G220" s="33">
        <v>-0.01</v>
      </c>
      <c r="H220" s="33">
        <v>0.31</v>
      </c>
      <c r="I220" s="33">
        <v>0.16</v>
      </c>
    </row>
    <row r="221" spans="1:9" x14ac:dyDescent="0.25">
      <c r="A221" s="34" t="s">
        <v>116</v>
      </c>
      <c r="B221" s="57">
        <v>0.08</v>
      </c>
      <c r="C221" s="57">
        <v>-0.04</v>
      </c>
      <c r="D221" s="33">
        <v>0.02</v>
      </c>
      <c r="E221" s="33">
        <v>0.11</v>
      </c>
      <c r="F221" s="33">
        <v>0.01</v>
      </c>
      <c r="G221" s="33">
        <v>-7.0000000000000007E-2</v>
      </c>
      <c r="H221" s="33">
        <v>0.22</v>
      </c>
      <c r="I221" s="33">
        <v>0.17</v>
      </c>
    </row>
    <row r="222" spans="1:9" x14ac:dyDescent="0.25">
      <c r="A222" s="36" t="s">
        <v>103</v>
      </c>
      <c r="B222" s="37">
        <v>0.19</v>
      </c>
      <c r="C222" s="37">
        <v>0.23</v>
      </c>
      <c r="D222" s="37">
        <v>0.12</v>
      </c>
      <c r="E222" s="37">
        <v>0.21</v>
      </c>
      <c r="F222" s="37">
        <v>0.21</v>
      </c>
      <c r="G222" s="37">
        <v>0.08</v>
      </c>
      <c r="H222" s="37">
        <v>0.24</v>
      </c>
      <c r="I222" s="37">
        <v>-0.13</v>
      </c>
    </row>
    <row r="223" spans="1:9" x14ac:dyDescent="0.25">
      <c r="A223" s="34" t="s">
        <v>114</v>
      </c>
      <c r="B223" s="33">
        <v>0.28000000000000003</v>
      </c>
      <c r="C223" s="33">
        <v>0.28999999999999998</v>
      </c>
      <c r="D223" s="33">
        <v>0.12</v>
      </c>
      <c r="E223" s="33">
        <v>0.2</v>
      </c>
      <c r="F223" s="33">
        <v>0.22</v>
      </c>
      <c r="G223" s="33">
        <v>0.09</v>
      </c>
      <c r="H223" s="33">
        <v>0.24</v>
      </c>
      <c r="I223" s="33">
        <v>-0.1</v>
      </c>
    </row>
    <row r="224" spans="1:9" x14ac:dyDescent="0.25">
      <c r="A224" s="34" t="s">
        <v>115</v>
      </c>
      <c r="B224" s="33">
        <v>7.0000000000000007E-2</v>
      </c>
      <c r="C224" s="33">
        <v>0.14000000000000001</v>
      </c>
      <c r="D224" s="33">
        <v>0.13</v>
      </c>
      <c r="E224" s="33">
        <v>0.27</v>
      </c>
      <c r="F224" s="33">
        <v>0.2</v>
      </c>
      <c r="G224" s="33">
        <v>0.05</v>
      </c>
      <c r="H224" s="33">
        <v>0.24</v>
      </c>
      <c r="I224" s="33">
        <v>-0.21</v>
      </c>
    </row>
    <row r="225" spans="1:9" x14ac:dyDescent="0.25">
      <c r="A225" s="34" t="s">
        <v>116</v>
      </c>
      <c r="B225" s="33">
        <v>0.01</v>
      </c>
      <c r="C225" s="33">
        <v>0.04</v>
      </c>
      <c r="D225" s="33">
        <v>-0.02</v>
      </c>
      <c r="E225" s="33">
        <v>0.01</v>
      </c>
      <c r="F225" s="33">
        <v>0.06</v>
      </c>
      <c r="G225" s="33">
        <v>7.0000000000000007E-2</v>
      </c>
      <c r="H225" s="33">
        <v>0.32</v>
      </c>
      <c r="I225" s="33">
        <v>-0.06</v>
      </c>
    </row>
    <row r="226" spans="1:9" x14ac:dyDescent="0.25">
      <c r="A226" s="36" t="s">
        <v>107</v>
      </c>
      <c r="B226" s="56">
        <v>-0.01</v>
      </c>
      <c r="C226" s="56">
        <v>-0.02</v>
      </c>
      <c r="D226" s="37">
        <v>0.1</v>
      </c>
      <c r="E226" s="37">
        <v>0.09</v>
      </c>
      <c r="F226" s="37">
        <v>0.02</v>
      </c>
      <c r="G226" s="37">
        <v>-0.05</v>
      </c>
      <c r="H226" s="37">
        <v>0.06</v>
      </c>
      <c r="I226" s="37">
        <v>0.16</v>
      </c>
    </row>
    <row r="227" spans="1:9" x14ac:dyDescent="0.25">
      <c r="A227" s="34" t="s">
        <v>114</v>
      </c>
      <c r="B227" s="57">
        <v>0.01</v>
      </c>
      <c r="C227" s="57">
        <v>0</v>
      </c>
      <c r="D227" s="33">
        <v>0.12</v>
      </c>
      <c r="E227" s="33">
        <v>0.09</v>
      </c>
      <c r="F227" s="33">
        <v>0.01</v>
      </c>
      <c r="G227" s="33">
        <v>-0.02</v>
      </c>
      <c r="H227" s="33">
        <v>0.06</v>
      </c>
      <c r="I227" s="33">
        <v>0.17</v>
      </c>
    </row>
    <row r="228" spans="1:9" x14ac:dyDescent="0.25">
      <c r="A228" s="34" t="s">
        <v>115</v>
      </c>
      <c r="B228" s="57">
        <v>-7.0000000000000007E-2</v>
      </c>
      <c r="C228" s="57">
        <v>-0.06</v>
      </c>
      <c r="D228" s="33">
        <v>0.06</v>
      </c>
      <c r="E228" s="33">
        <v>0.14000000000000001</v>
      </c>
      <c r="F228" s="33">
        <v>0.04</v>
      </c>
      <c r="G228" s="33">
        <v>-0.04</v>
      </c>
      <c r="H228" s="33">
        <v>0.09</v>
      </c>
      <c r="I228" s="33">
        <v>0.12</v>
      </c>
    </row>
    <row r="229" spans="1:9" x14ac:dyDescent="0.25">
      <c r="A229" s="34" t="s">
        <v>116</v>
      </c>
      <c r="B229" s="57">
        <v>-7.0000000000000007E-2</v>
      </c>
      <c r="C229" s="57">
        <v>-7.0000000000000007E-2</v>
      </c>
      <c r="D229" s="33">
        <v>-0.01</v>
      </c>
      <c r="E229" s="33">
        <v>-0.09</v>
      </c>
      <c r="F229" s="33">
        <v>-0.03</v>
      </c>
      <c r="G229" s="33">
        <v>-0.1</v>
      </c>
      <c r="H229" s="33">
        <v>-0.11</v>
      </c>
      <c r="I229" s="33">
        <v>0.28000000000000003</v>
      </c>
    </row>
    <row r="230" spans="1:9" x14ac:dyDescent="0.25">
      <c r="A230" s="36" t="s">
        <v>108</v>
      </c>
      <c r="B230" s="37">
        <v>-0.02</v>
      </c>
      <c r="C230" s="37">
        <v>-0.3</v>
      </c>
      <c r="D230" s="37">
        <v>0.02</v>
      </c>
      <c r="E230" s="37">
        <v>0.12</v>
      </c>
      <c r="F230" s="37">
        <v>-0.53</v>
      </c>
      <c r="G230" s="37">
        <v>-0.26</v>
      </c>
      <c r="H230" s="37">
        <v>-0.17</v>
      </c>
      <c r="I230" s="37">
        <v>3.02</v>
      </c>
    </row>
    <row r="231" spans="1:9" x14ac:dyDescent="0.25">
      <c r="A231" s="38" t="s">
        <v>104</v>
      </c>
      <c r="B231" s="40">
        <v>0.1</v>
      </c>
      <c r="C231" s="40">
        <v>0.06</v>
      </c>
      <c r="D231" s="40">
        <v>0.06</v>
      </c>
      <c r="E231" s="40">
        <v>7.0000000000000007E-2</v>
      </c>
      <c r="F231" s="40">
        <v>0.08</v>
      </c>
      <c r="G231" s="40">
        <v>-0.04</v>
      </c>
      <c r="H231" s="40">
        <v>0.19</v>
      </c>
      <c r="I231" s="40">
        <v>0.06</v>
      </c>
    </row>
    <row r="232" spans="1:9" x14ac:dyDescent="0.25">
      <c r="A232" s="36" t="s">
        <v>105</v>
      </c>
      <c r="B232" s="37">
        <v>0.18</v>
      </c>
      <c r="C232" s="37">
        <v>-0.01</v>
      </c>
      <c r="D232" s="37">
        <v>0.04</v>
      </c>
      <c r="E232" s="37">
        <v>-0.08</v>
      </c>
      <c r="F232" s="37">
        <v>0.01</v>
      </c>
      <c r="G232" s="37">
        <v>-0.03</v>
      </c>
      <c r="H232" s="37">
        <v>0.19</v>
      </c>
      <c r="I232" s="37">
        <v>7.0000000000000007E-2</v>
      </c>
    </row>
    <row r="233" spans="1:9" x14ac:dyDescent="0.25">
      <c r="A233" s="34" t="s">
        <v>114</v>
      </c>
      <c r="B233" s="33"/>
      <c r="C233" s="33"/>
      <c r="D233" s="33"/>
      <c r="E233" s="33"/>
      <c r="F233" s="33">
        <v>0.03</v>
      </c>
      <c r="G233" s="33">
        <v>-0.01</v>
      </c>
      <c r="H233" s="33">
        <v>0.21</v>
      </c>
      <c r="I233" s="33">
        <v>0.06</v>
      </c>
    </row>
    <row r="234" spans="1:9" x14ac:dyDescent="0.25">
      <c r="A234" s="34" t="s">
        <v>115</v>
      </c>
      <c r="B234" s="33"/>
      <c r="C234" s="33"/>
      <c r="D234" s="33"/>
      <c r="E234" s="33"/>
      <c r="F234" s="33">
        <v>-0.18</v>
      </c>
      <c r="G234" s="33">
        <v>-0.25</v>
      </c>
      <c r="H234" s="33">
        <v>0.17</v>
      </c>
      <c r="I234" s="33">
        <v>-0.03</v>
      </c>
    </row>
    <row r="235" spans="1:9" x14ac:dyDescent="0.25">
      <c r="A235" s="34" t="s">
        <v>116</v>
      </c>
      <c r="B235" s="33"/>
      <c r="C235" s="33"/>
      <c r="D235" s="33"/>
      <c r="E235" s="33"/>
      <c r="F235" s="33">
        <v>-0.14000000000000001</v>
      </c>
      <c r="G235" s="33">
        <v>0.04</v>
      </c>
      <c r="H235" s="33">
        <v>0.16</v>
      </c>
      <c r="I235" s="33">
        <v>-0.16</v>
      </c>
    </row>
    <row r="236" spans="1:9" x14ac:dyDescent="0.25">
      <c r="A236" s="34" t="s">
        <v>122</v>
      </c>
      <c r="B236" s="33"/>
      <c r="C236" s="33"/>
      <c r="D236" s="33"/>
      <c r="E236" s="33"/>
      <c r="F236" s="33">
        <v>0.03</v>
      </c>
      <c r="G236" s="33">
        <v>-0.15</v>
      </c>
      <c r="H236" s="33">
        <v>-0.04</v>
      </c>
      <c r="I236" s="33">
        <v>0.42</v>
      </c>
    </row>
    <row r="237" spans="1:9" x14ac:dyDescent="0.25">
      <c r="A237" s="32" t="s">
        <v>109</v>
      </c>
      <c r="B237" s="33">
        <v>0</v>
      </c>
      <c r="C237" s="33">
        <v>0</v>
      </c>
      <c r="D237" s="33">
        <v>0</v>
      </c>
      <c r="E237" s="33">
        <v>0</v>
      </c>
      <c r="F237" s="33">
        <v>0</v>
      </c>
      <c r="G237" s="33">
        <v>0</v>
      </c>
      <c r="H237" s="33">
        <v>0</v>
      </c>
      <c r="I237" s="33">
        <v>0</v>
      </c>
    </row>
    <row r="238" spans="1:9" ht="15.75" thickBot="1" x14ac:dyDescent="0.3">
      <c r="A238" s="35" t="s">
        <v>106</v>
      </c>
      <c r="B238" s="39">
        <v>0.1</v>
      </c>
      <c r="C238" s="39">
        <v>0.06</v>
      </c>
      <c r="D238" s="39">
        <v>0.06</v>
      </c>
      <c r="E238" s="39">
        <v>0.06</v>
      </c>
      <c r="F238" s="39">
        <v>7.0000000000000007E-2</v>
      </c>
      <c r="G238" s="39">
        <v>-0.04</v>
      </c>
      <c r="H238" s="39">
        <v>0.19</v>
      </c>
      <c r="I238" s="39">
        <v>0.06</v>
      </c>
    </row>
    <row r="239" spans="1:9" ht="15.75" thickTop="1" x14ac:dyDescent="0.25"/>
    <row r="240" spans="1:9" x14ac:dyDescent="0.25">
      <c r="A240" s="31" t="s">
        <v>156</v>
      </c>
    </row>
    <row r="241" spans="1:9" x14ac:dyDescent="0.25">
      <c r="A241" s="36" t="s">
        <v>101</v>
      </c>
      <c r="B241" s="37">
        <v>0.12</v>
      </c>
      <c r="C241" s="37">
        <v>0.08</v>
      </c>
      <c r="D241" s="37">
        <v>0.03</v>
      </c>
      <c r="E241" s="37">
        <v>-0.02</v>
      </c>
      <c r="F241" s="37">
        <v>7.0000000000000007E-2</v>
      </c>
      <c r="G241" s="37">
        <v>-0.09</v>
      </c>
      <c r="H241" s="37">
        <v>0.19</v>
      </c>
      <c r="I241" s="37">
        <v>7.0000000000000007E-2</v>
      </c>
    </row>
    <row r="242" spans="1:9" x14ac:dyDescent="0.25">
      <c r="A242" s="34" t="s">
        <v>114</v>
      </c>
      <c r="B242" s="33">
        <v>0.14000000000000001</v>
      </c>
      <c r="C242" s="33">
        <v>0.1</v>
      </c>
      <c r="D242" s="33">
        <v>0.04</v>
      </c>
      <c r="E242" s="33">
        <v>-0.04</v>
      </c>
      <c r="F242" s="33">
        <v>0.08</v>
      </c>
      <c r="G242" s="33">
        <v>-7.0000000000000007E-2</v>
      </c>
      <c r="H242" s="33">
        <v>0.25</v>
      </c>
      <c r="I242" s="33">
        <v>0.05</v>
      </c>
    </row>
    <row r="243" spans="1:9" x14ac:dyDescent="0.25">
      <c r="A243" s="34" t="s">
        <v>115</v>
      </c>
      <c r="B243" s="33">
        <v>0.12</v>
      </c>
      <c r="C243" s="33">
        <v>0.08</v>
      </c>
      <c r="D243" s="33">
        <v>0.03</v>
      </c>
      <c r="E243" s="33">
        <v>0.01</v>
      </c>
      <c r="F243" s="33">
        <v>7.0000000000000007E-2</v>
      </c>
      <c r="G243" s="33">
        <v>-0.12</v>
      </c>
      <c r="H243" s="33">
        <v>0.08</v>
      </c>
      <c r="I243" s="33">
        <v>0.09</v>
      </c>
    </row>
    <row r="244" spans="1:9" x14ac:dyDescent="0.25">
      <c r="A244" s="34" t="s">
        <v>116</v>
      </c>
      <c r="B244" s="33">
        <v>-0.05</v>
      </c>
      <c r="C244" s="33">
        <v>-0.13</v>
      </c>
      <c r="D244" s="33">
        <v>-0.1</v>
      </c>
      <c r="E244" s="33">
        <v>-0.08</v>
      </c>
      <c r="F244" s="33">
        <v>0</v>
      </c>
      <c r="G244" s="33">
        <v>-0.14000000000000001</v>
      </c>
      <c r="H244" s="33">
        <v>-0.02</v>
      </c>
      <c r="I244" s="33">
        <v>0.25</v>
      </c>
    </row>
    <row r="245" spans="1:9" x14ac:dyDescent="0.25">
      <c r="A245" s="36" t="s">
        <v>102</v>
      </c>
      <c r="B245" s="56">
        <v>0.11</v>
      </c>
      <c r="C245" s="56">
        <v>0.03</v>
      </c>
      <c r="D245" s="37">
        <v>0.1</v>
      </c>
      <c r="E245" s="37">
        <v>0.09</v>
      </c>
      <c r="F245" s="37">
        <v>0.11</v>
      </c>
      <c r="G245" s="37">
        <v>-0.01</v>
      </c>
      <c r="H245" s="37">
        <v>0.17</v>
      </c>
      <c r="I245" s="37">
        <v>0.12</v>
      </c>
    </row>
    <row r="246" spans="1:9" x14ac:dyDescent="0.25">
      <c r="A246" s="34" t="s">
        <v>114</v>
      </c>
      <c r="B246" s="57">
        <v>0.14000000000000001</v>
      </c>
      <c r="C246" s="57">
        <v>0.18</v>
      </c>
      <c r="D246" s="33">
        <v>0.08</v>
      </c>
      <c r="E246" s="33">
        <v>0.06</v>
      </c>
      <c r="F246" s="33">
        <v>0.12</v>
      </c>
      <c r="G246" s="33">
        <v>-0.03</v>
      </c>
      <c r="H246" s="33">
        <v>0.13</v>
      </c>
      <c r="I246" s="33">
        <v>0.09</v>
      </c>
    </row>
    <row r="247" spans="1:9" x14ac:dyDescent="0.25">
      <c r="A247" s="34" t="s">
        <v>115</v>
      </c>
      <c r="B247" s="57">
        <v>0.04</v>
      </c>
      <c r="C247" s="57">
        <v>0.02</v>
      </c>
      <c r="D247" s="33">
        <v>0.17</v>
      </c>
      <c r="E247" s="33">
        <v>0.16</v>
      </c>
      <c r="F247" s="33">
        <v>0.09</v>
      </c>
      <c r="G247" s="33">
        <v>0.02</v>
      </c>
      <c r="H247" s="33">
        <v>0.25</v>
      </c>
      <c r="I247" s="33">
        <v>0.16</v>
      </c>
    </row>
    <row r="248" spans="1:9" x14ac:dyDescent="0.25">
      <c r="A248" s="34" t="s">
        <v>116</v>
      </c>
      <c r="B248" s="57">
        <v>0.08</v>
      </c>
      <c r="C248" s="57">
        <v>-0.04</v>
      </c>
      <c r="D248" s="33">
        <v>7.0000000000000007E-2</v>
      </c>
      <c r="E248" s="33">
        <v>0.06</v>
      </c>
      <c r="F248" s="33">
        <v>0.05</v>
      </c>
      <c r="G248" s="33">
        <v>-0.03</v>
      </c>
      <c r="H248" s="33">
        <v>0.19</v>
      </c>
      <c r="I248" s="33">
        <v>0.17</v>
      </c>
    </row>
    <row r="249" spans="1:9" x14ac:dyDescent="0.25">
      <c r="A249" s="36" t="s">
        <v>103</v>
      </c>
      <c r="B249" s="37">
        <v>0.19</v>
      </c>
      <c r="C249" s="37">
        <v>0.23</v>
      </c>
      <c r="D249" s="37">
        <v>0.17</v>
      </c>
      <c r="E249" s="37">
        <v>0.18</v>
      </c>
      <c r="F249" s="37">
        <v>0.24</v>
      </c>
      <c r="G249" s="37">
        <v>0.08</v>
      </c>
      <c r="H249" s="37">
        <v>0.19</v>
      </c>
      <c r="I249" s="37">
        <v>-0.13</v>
      </c>
    </row>
    <row r="250" spans="1:9" x14ac:dyDescent="0.25">
      <c r="A250" s="34" t="s">
        <v>114</v>
      </c>
      <c r="B250" s="33">
        <v>0.28000000000000003</v>
      </c>
      <c r="C250" s="33">
        <v>0.28999999999999998</v>
      </c>
      <c r="D250" s="33">
        <v>0.18</v>
      </c>
      <c r="E250" s="33">
        <v>0.16</v>
      </c>
      <c r="F250" s="33">
        <v>0.25</v>
      </c>
      <c r="G250" s="33">
        <v>0.09</v>
      </c>
      <c r="H250" s="33">
        <v>0.19</v>
      </c>
      <c r="I250" s="33">
        <v>-0.1</v>
      </c>
    </row>
    <row r="251" spans="1:9" x14ac:dyDescent="0.25">
      <c r="A251" s="34" t="s">
        <v>115</v>
      </c>
      <c r="B251" s="33">
        <v>7.0000000000000007E-2</v>
      </c>
      <c r="C251" s="33">
        <v>0.14000000000000001</v>
      </c>
      <c r="D251" s="33">
        <v>0.18</v>
      </c>
      <c r="E251" s="33">
        <v>0.23</v>
      </c>
      <c r="F251" s="33">
        <v>0.23</v>
      </c>
      <c r="G251" s="33">
        <v>0.05</v>
      </c>
      <c r="H251" s="33">
        <v>0.19</v>
      </c>
      <c r="I251" s="33">
        <v>-0.21</v>
      </c>
    </row>
    <row r="252" spans="1:9" x14ac:dyDescent="0.25">
      <c r="A252" s="34" t="s">
        <v>116</v>
      </c>
      <c r="B252" s="33">
        <v>0.01</v>
      </c>
      <c r="C252" s="33">
        <v>0.04</v>
      </c>
      <c r="D252" s="33">
        <v>0.03</v>
      </c>
      <c r="E252" s="33">
        <v>-0.01</v>
      </c>
      <c r="F252" s="33">
        <v>0.08</v>
      </c>
      <c r="G252" s="33">
        <v>7.0000000000000007E-2</v>
      </c>
      <c r="H252" s="33">
        <v>0.26</v>
      </c>
      <c r="I252" s="33">
        <v>-0.06</v>
      </c>
    </row>
    <row r="253" spans="1:9" x14ac:dyDescent="0.25">
      <c r="A253" s="36" t="s">
        <v>107</v>
      </c>
      <c r="B253" s="56">
        <v>-0.01</v>
      </c>
      <c r="C253" s="56">
        <v>-0.02</v>
      </c>
      <c r="D253" s="37">
        <v>0.13</v>
      </c>
      <c r="E253" s="37">
        <v>0.1</v>
      </c>
      <c r="F253" s="37">
        <v>0.13</v>
      </c>
      <c r="G253" s="37">
        <v>0.01</v>
      </c>
      <c r="H253" s="37">
        <v>0.08</v>
      </c>
      <c r="I253" s="37">
        <v>0.16</v>
      </c>
    </row>
    <row r="254" spans="1:9" x14ac:dyDescent="0.25">
      <c r="A254" s="34" t="s">
        <v>114</v>
      </c>
      <c r="B254" s="57">
        <v>0.01</v>
      </c>
      <c r="C254" s="57">
        <v>0</v>
      </c>
      <c r="D254" s="33">
        <v>0.16</v>
      </c>
      <c r="E254" s="33">
        <v>0.09</v>
      </c>
      <c r="F254" s="33">
        <v>0.12</v>
      </c>
      <c r="G254" s="33">
        <v>0</v>
      </c>
      <c r="H254" s="33">
        <v>0.08</v>
      </c>
      <c r="I254" s="33">
        <v>0.17</v>
      </c>
    </row>
    <row r="255" spans="1:9" x14ac:dyDescent="0.25">
      <c r="A255" s="34" t="s">
        <v>115</v>
      </c>
      <c r="B255" s="57">
        <v>-7.0000000000000007E-2</v>
      </c>
      <c r="C255" s="57">
        <v>-0.06</v>
      </c>
      <c r="D255" s="33">
        <v>0.09</v>
      </c>
      <c r="E255" s="33">
        <v>0.15</v>
      </c>
      <c r="F255" s="33">
        <v>0.15</v>
      </c>
      <c r="G255" s="33">
        <v>0.03</v>
      </c>
      <c r="H255" s="33">
        <v>0.1</v>
      </c>
      <c r="I255" s="33">
        <v>0.12</v>
      </c>
    </row>
    <row r="256" spans="1:9" x14ac:dyDescent="0.25">
      <c r="A256" s="34" t="s">
        <v>116</v>
      </c>
      <c r="B256" s="57">
        <v>-7.0000000000000007E-2</v>
      </c>
      <c r="C256" s="57">
        <v>-7.0000000000000007E-2</v>
      </c>
      <c r="D256" s="33">
        <v>-0.01</v>
      </c>
      <c r="E256" s="33">
        <v>-0.08</v>
      </c>
      <c r="F256" s="33">
        <v>0.08</v>
      </c>
      <c r="G256" s="33">
        <v>-0.04</v>
      </c>
      <c r="H256" s="33">
        <v>-0.09</v>
      </c>
      <c r="I256" s="33">
        <v>0.28000000000000003</v>
      </c>
    </row>
    <row r="257" spans="1:9" s="62" customFormat="1" x14ac:dyDescent="0.25">
      <c r="A257" s="36" t="s">
        <v>108</v>
      </c>
      <c r="B257" s="56">
        <v>-0.2</v>
      </c>
      <c r="C257" s="56">
        <v>-0.3</v>
      </c>
      <c r="D257" s="61">
        <v>0.02</v>
      </c>
      <c r="E257" s="61">
        <v>0.12</v>
      </c>
      <c r="F257" s="37">
        <v>-0.53</v>
      </c>
      <c r="G257" s="61">
        <v>-0.26</v>
      </c>
      <c r="H257" s="61">
        <v>-0.17</v>
      </c>
      <c r="I257" s="61">
        <v>3.02</v>
      </c>
    </row>
    <row r="258" spans="1:9" x14ac:dyDescent="0.25">
      <c r="A258" s="38" t="s">
        <v>104</v>
      </c>
      <c r="B258" s="40">
        <v>0.14000000000000001</v>
      </c>
      <c r="C258" s="40">
        <v>0.13</v>
      </c>
      <c r="D258" s="40">
        <v>0.08</v>
      </c>
      <c r="E258" s="40">
        <v>0.05</v>
      </c>
      <c r="F258" s="40">
        <v>0.11</v>
      </c>
      <c r="G258" s="40">
        <v>-0.02</v>
      </c>
      <c r="H258" s="40">
        <v>0.17</v>
      </c>
      <c r="I258" s="40">
        <v>0.06</v>
      </c>
    </row>
    <row r="259" spans="1:9" x14ac:dyDescent="0.25">
      <c r="A259" s="36" t="s">
        <v>105</v>
      </c>
      <c r="B259" s="37">
        <v>0.21</v>
      </c>
      <c r="C259" s="37">
        <v>0.02</v>
      </c>
      <c r="D259" s="37">
        <v>0.06</v>
      </c>
      <c r="E259" s="37">
        <v>-0.11</v>
      </c>
      <c r="F259" s="37">
        <v>0.03</v>
      </c>
      <c r="G259" s="37">
        <v>-0.01</v>
      </c>
      <c r="H259" s="37">
        <v>0.16</v>
      </c>
      <c r="I259" s="37">
        <v>7.0000000000000007E-2</v>
      </c>
    </row>
    <row r="260" spans="1:9" x14ac:dyDescent="0.25">
      <c r="A260" s="34" t="s">
        <v>114</v>
      </c>
      <c r="B260" s="33"/>
      <c r="C260" s="33"/>
      <c r="D260" s="33"/>
      <c r="E260" s="33"/>
      <c r="F260" s="33">
        <v>0.05</v>
      </c>
      <c r="G260" s="33">
        <v>0.01</v>
      </c>
      <c r="H260" s="33">
        <v>0.17</v>
      </c>
      <c r="I260" s="33">
        <v>0.06</v>
      </c>
    </row>
    <row r="261" spans="1:9" x14ac:dyDescent="0.25">
      <c r="A261" s="34" t="s">
        <v>115</v>
      </c>
      <c r="B261" s="33"/>
      <c r="C261" s="33"/>
      <c r="D261" s="33"/>
      <c r="E261" s="33"/>
      <c r="F261" s="33">
        <v>-0.17</v>
      </c>
      <c r="G261" s="33">
        <v>-0.22</v>
      </c>
      <c r="H261" s="33">
        <v>0.13</v>
      </c>
      <c r="I261" s="33">
        <v>-0.03</v>
      </c>
    </row>
    <row r="262" spans="1:9" x14ac:dyDescent="0.25">
      <c r="A262" s="34" t="s">
        <v>116</v>
      </c>
      <c r="B262" s="33"/>
      <c r="C262" s="33"/>
      <c r="D262" s="33"/>
      <c r="E262" s="33"/>
      <c r="F262" s="33">
        <v>-0.13</v>
      </c>
      <c r="G262" s="33">
        <v>0.08</v>
      </c>
      <c r="H262" s="33">
        <v>0.14000000000000001</v>
      </c>
      <c r="I262" s="33">
        <v>-0.16</v>
      </c>
    </row>
    <row r="263" spans="1:9" x14ac:dyDescent="0.25">
      <c r="A263" s="34" t="s">
        <v>122</v>
      </c>
      <c r="B263" s="33"/>
      <c r="C263" s="33"/>
      <c r="D263" s="33"/>
      <c r="E263" s="33"/>
      <c r="F263" s="33">
        <v>0.04</v>
      </c>
      <c r="G263" s="33">
        <v>-0.14000000000000001</v>
      </c>
      <c r="H263" s="33">
        <v>-0.01</v>
      </c>
      <c r="I263" s="33">
        <v>0.42</v>
      </c>
    </row>
    <row r="264" spans="1:9" x14ac:dyDescent="0.25">
      <c r="A264" s="32" t="s">
        <v>109</v>
      </c>
      <c r="B264" s="33">
        <v>0</v>
      </c>
      <c r="C264" s="33">
        <v>0</v>
      </c>
      <c r="D264" s="33">
        <v>0</v>
      </c>
      <c r="E264" s="33">
        <v>0</v>
      </c>
      <c r="F264" s="33">
        <v>0</v>
      </c>
      <c r="G264" s="33">
        <v>0</v>
      </c>
      <c r="H264" s="33">
        <v>0</v>
      </c>
      <c r="I264" s="33">
        <v>0</v>
      </c>
    </row>
    <row r="265" spans="1:9" ht="15.75" thickBot="1" x14ac:dyDescent="0.3">
      <c r="A265" s="35" t="s">
        <v>106</v>
      </c>
      <c r="B265" s="39">
        <v>0.14000000000000001</v>
      </c>
      <c r="C265" s="39">
        <v>0.12</v>
      </c>
      <c r="D265" s="39">
        <v>0.08</v>
      </c>
      <c r="E265" s="39">
        <v>0.04</v>
      </c>
      <c r="F265" s="39">
        <v>0.11</v>
      </c>
      <c r="G265" s="39">
        <v>-0.02</v>
      </c>
      <c r="H265" s="39">
        <v>0.17</v>
      </c>
      <c r="I265" s="39">
        <v>0.06</v>
      </c>
    </row>
    <row r="266" spans="1:9" ht="15.75" thickTop="1" x14ac:dyDescent="0.25"/>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5"/>
  <sheetViews>
    <sheetView tabSelected="1" topLeftCell="A145" workbookViewId="0">
      <selection activeCell="K174" sqref="K174"/>
    </sheetView>
  </sheetViews>
  <sheetFormatPr defaultRowHeight="15" x14ac:dyDescent="0.25"/>
  <cols>
    <col min="1" max="1" width="48.7109375" customWidth="1"/>
    <col min="2" max="14" width="11.7109375" customWidth="1"/>
  </cols>
  <sheetData>
    <row r="1" spans="1:14" ht="60" customHeight="1" x14ac:dyDescent="0.25">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43">
        <f>+I1+1</f>
        <v>2023</v>
      </c>
      <c r="K1" s="43">
        <f t="shared" ref="K1:N1" si="1">+J1+1</f>
        <v>2024</v>
      </c>
      <c r="L1" s="43">
        <f t="shared" si="1"/>
        <v>2025</v>
      </c>
      <c r="M1" s="43">
        <f t="shared" si="1"/>
        <v>2026</v>
      </c>
      <c r="N1" s="43">
        <f t="shared" si="1"/>
        <v>2027</v>
      </c>
    </row>
    <row r="2" spans="1:14" x14ac:dyDescent="0.25">
      <c r="A2" s="44" t="s">
        <v>129</v>
      </c>
      <c r="B2" s="44"/>
      <c r="C2" s="44"/>
      <c r="D2" s="44"/>
      <c r="E2" s="44"/>
      <c r="F2" s="44"/>
      <c r="G2" s="44"/>
      <c r="H2" s="44"/>
      <c r="I2" s="44"/>
      <c r="J2" s="43"/>
      <c r="K2" s="43"/>
      <c r="L2" s="43"/>
      <c r="M2" s="43"/>
      <c r="N2" s="43"/>
    </row>
    <row r="3" spans="1:14" x14ac:dyDescent="0.25">
      <c r="A3" s="45" t="s">
        <v>140</v>
      </c>
      <c r="B3" s="66">
        <f>Historicals!B150</f>
        <v>30601</v>
      </c>
      <c r="C3" s="66">
        <f>Historicals!C150</f>
        <v>32376</v>
      </c>
      <c r="D3" s="66">
        <f>Historicals!D150</f>
        <v>34350</v>
      </c>
      <c r="E3" s="66">
        <f>Historicals!E150</f>
        <v>36397</v>
      </c>
      <c r="F3" s="66">
        <f>Historicals!F150</f>
        <v>39117</v>
      </c>
      <c r="G3" s="66">
        <f>Historicals!G150</f>
        <v>37403</v>
      </c>
      <c r="H3" s="66">
        <f>Historicals!H150</f>
        <v>44538</v>
      </c>
      <c r="I3" s="66">
        <f>Historicals!I150</f>
        <v>46710</v>
      </c>
    </row>
    <row r="4" spans="1:14" x14ac:dyDescent="0.25">
      <c r="A4" s="46" t="s">
        <v>130</v>
      </c>
      <c r="B4" s="64">
        <f>Historicals!B238</f>
        <v>0.1</v>
      </c>
      <c r="C4" s="64">
        <f>Historicals!C238</f>
        <v>0.06</v>
      </c>
      <c r="D4" s="64">
        <f>Historicals!D238</f>
        <v>0.06</v>
      </c>
      <c r="E4" s="64">
        <f>Historicals!E238</f>
        <v>0.06</v>
      </c>
      <c r="F4" s="64">
        <f>Historicals!F238</f>
        <v>7.0000000000000007E-2</v>
      </c>
      <c r="G4" s="64">
        <f>Historicals!G238</f>
        <v>-0.04</v>
      </c>
      <c r="H4" s="64">
        <f>Historicals!H238</f>
        <v>0.19</v>
      </c>
      <c r="I4" s="64">
        <f>Historicals!I238</f>
        <v>0.06</v>
      </c>
    </row>
    <row r="5" spans="1:14" x14ac:dyDescent="0.25">
      <c r="A5" s="45" t="s">
        <v>131</v>
      </c>
      <c r="B5">
        <f>B11+B8</f>
        <v>4839</v>
      </c>
      <c r="C5">
        <f t="shared" ref="C5:I5" si="2">C11+C8</f>
        <v>5291</v>
      </c>
      <c r="D5">
        <f t="shared" si="2"/>
        <v>5651</v>
      </c>
      <c r="E5">
        <f t="shared" si="2"/>
        <v>5126</v>
      </c>
      <c r="F5">
        <f t="shared" si="2"/>
        <v>5555</v>
      </c>
      <c r="G5">
        <f t="shared" si="2"/>
        <v>3697</v>
      </c>
      <c r="H5">
        <f t="shared" si="2"/>
        <v>7667</v>
      </c>
      <c r="I5">
        <f t="shared" si="2"/>
        <v>7573</v>
      </c>
    </row>
    <row r="6" spans="1:14" x14ac:dyDescent="0.25">
      <c r="A6" s="46" t="s">
        <v>130</v>
      </c>
      <c r="B6" s="65">
        <f>(B5-3595)/B5</f>
        <v>0.2570779086588138</v>
      </c>
      <c r="C6" s="65">
        <f>(C5-B5)/C5</f>
        <v>8.5428085428085429E-2</v>
      </c>
      <c r="D6" s="65">
        <f t="shared" ref="D6:I6" si="3">(D5-C5)/D5</f>
        <v>6.3705538842682707E-2</v>
      </c>
      <c r="E6" s="65">
        <f t="shared" si="3"/>
        <v>-0.10241904018728053</v>
      </c>
      <c r="F6" s="65">
        <f t="shared" si="3"/>
        <v>7.7227722772277227E-2</v>
      </c>
      <c r="G6" s="65">
        <f t="shared" si="3"/>
        <v>-0.50256965106843388</v>
      </c>
      <c r="H6" s="65">
        <f t="shared" si="3"/>
        <v>0.51780357375766273</v>
      </c>
      <c r="I6" s="65">
        <f t="shared" si="3"/>
        <v>-1.2412518156609006E-2</v>
      </c>
    </row>
    <row r="7" spans="1:14" x14ac:dyDescent="0.25">
      <c r="A7" s="46" t="s">
        <v>132</v>
      </c>
      <c r="B7" s="65">
        <f>B5/B3</f>
        <v>0.15813208718669325</v>
      </c>
      <c r="C7" s="65">
        <f t="shared" ref="C7:I7" si="4">C5/C3</f>
        <v>0.16342352359772672</v>
      </c>
      <c r="D7" s="65">
        <f t="shared" si="4"/>
        <v>0.16451237263464338</v>
      </c>
      <c r="E7" s="65">
        <f t="shared" si="4"/>
        <v>0.14083578316894249</v>
      </c>
      <c r="F7" s="65">
        <f t="shared" si="4"/>
        <v>0.14200986783240024</v>
      </c>
      <c r="G7" s="65">
        <f t="shared" si="4"/>
        <v>9.8842338849824879E-2</v>
      </c>
      <c r="H7" s="65">
        <f t="shared" si="4"/>
        <v>0.17214513449189456</v>
      </c>
      <c r="I7" s="65">
        <f t="shared" si="4"/>
        <v>0.16212802397773496</v>
      </c>
    </row>
    <row r="8" spans="1:14" x14ac:dyDescent="0.25">
      <c r="A8" s="45" t="s">
        <v>133</v>
      </c>
      <c r="B8">
        <f>Historicals!B210</f>
        <v>606</v>
      </c>
      <c r="C8">
        <f>Historicals!C210</f>
        <v>649</v>
      </c>
      <c r="D8">
        <f>Historicals!D210</f>
        <v>706</v>
      </c>
      <c r="E8">
        <f>Historicals!E210</f>
        <v>747</v>
      </c>
      <c r="F8">
        <f>Historicals!F210</f>
        <v>705</v>
      </c>
      <c r="G8">
        <f>Historicals!G210</f>
        <v>721</v>
      </c>
      <c r="H8">
        <f>Historicals!H210</f>
        <v>744</v>
      </c>
      <c r="I8">
        <f>Historicals!I210</f>
        <v>717</v>
      </c>
    </row>
    <row r="9" spans="1:14" x14ac:dyDescent="0.25">
      <c r="A9" s="46" t="s">
        <v>130</v>
      </c>
      <c r="B9" s="65">
        <f>(B8-518)/B8</f>
        <v>0.14521452145214522</v>
      </c>
      <c r="C9" s="65">
        <f>(C8-B8)/C8</f>
        <v>6.6255778120184905E-2</v>
      </c>
      <c r="D9" s="65">
        <f t="shared" ref="D9:I9" si="5">(D8-C8)/D8</f>
        <v>8.0736543909348438E-2</v>
      </c>
      <c r="E9" s="65">
        <f t="shared" si="5"/>
        <v>5.4886211512717539E-2</v>
      </c>
      <c r="F9" s="65">
        <f t="shared" si="5"/>
        <v>-5.9574468085106386E-2</v>
      </c>
      <c r="G9" s="65">
        <f t="shared" si="5"/>
        <v>2.2191400832177532E-2</v>
      </c>
      <c r="H9" s="65">
        <f t="shared" si="5"/>
        <v>3.0913978494623656E-2</v>
      </c>
      <c r="I9" s="65">
        <f t="shared" si="5"/>
        <v>-3.7656903765690378E-2</v>
      </c>
    </row>
    <row r="10" spans="1:14" x14ac:dyDescent="0.25">
      <c r="A10" s="46" t="s">
        <v>134</v>
      </c>
      <c r="B10" s="65">
        <f>B8/B3</f>
        <v>1.9803274402797295E-2</v>
      </c>
      <c r="C10" s="65">
        <f t="shared" ref="C10:I10" si="6">C8/C3</f>
        <v>2.0045712873733631E-2</v>
      </c>
      <c r="D10" s="65">
        <f t="shared" si="6"/>
        <v>2.0553129548762736E-2</v>
      </c>
      <c r="E10" s="65">
        <f t="shared" si="6"/>
        <v>2.0523669533203285E-2</v>
      </c>
      <c r="F10" s="65">
        <f t="shared" si="6"/>
        <v>1.8022854513382928E-2</v>
      </c>
      <c r="G10" s="65">
        <f t="shared" si="6"/>
        <v>1.9276528620698875E-2</v>
      </c>
      <c r="H10" s="65">
        <f t="shared" si="6"/>
        <v>1.6704836319547355E-2</v>
      </c>
      <c r="I10" s="65">
        <f t="shared" si="6"/>
        <v>1.5350032113037893E-2</v>
      </c>
    </row>
    <row r="11" spans="1:14" x14ac:dyDescent="0.25">
      <c r="A11" s="45" t="s">
        <v>135</v>
      </c>
      <c r="B11">
        <f>Historicals!B165</f>
        <v>4233</v>
      </c>
      <c r="C11">
        <f>Historicals!C165</f>
        <v>4642</v>
      </c>
      <c r="D11">
        <f>Historicals!D165</f>
        <v>4945</v>
      </c>
      <c r="E11">
        <f>Historicals!E165</f>
        <v>4379</v>
      </c>
      <c r="F11">
        <f>Historicals!F165</f>
        <v>4850</v>
      </c>
      <c r="G11">
        <f>Historicals!G165</f>
        <v>2976</v>
      </c>
      <c r="H11">
        <f>Historicals!H165</f>
        <v>6923</v>
      </c>
      <c r="I11">
        <f>Historicals!I165</f>
        <v>6856</v>
      </c>
    </row>
    <row r="12" spans="1:14" x14ac:dyDescent="0.25">
      <c r="A12" s="46" t="s">
        <v>130</v>
      </c>
      <c r="B12" s="67">
        <f>(B11-3577)/B11</f>
        <v>0.15497283250649657</v>
      </c>
      <c r="C12" s="67">
        <f>(C11-B11)/C11</f>
        <v>8.8108573890564409E-2</v>
      </c>
      <c r="D12" s="67">
        <f t="shared" ref="D12:I12" si="7">(D11-C11)/D11</f>
        <v>6.127401415571284E-2</v>
      </c>
      <c r="E12" s="67">
        <f t="shared" si="7"/>
        <v>-0.12925325416761818</v>
      </c>
      <c r="F12" s="67">
        <f t="shared" si="7"/>
        <v>9.7113402061855675E-2</v>
      </c>
      <c r="G12" s="67">
        <f t="shared" si="7"/>
        <v>-0.62970430107526887</v>
      </c>
      <c r="H12" s="67">
        <f t="shared" si="7"/>
        <v>0.57012855698396647</v>
      </c>
      <c r="I12" s="67">
        <f t="shared" si="7"/>
        <v>-9.7724620770128362E-3</v>
      </c>
      <c r="L12" s="63"/>
    </row>
    <row r="13" spans="1:14" x14ac:dyDescent="0.25">
      <c r="A13" s="46" t="s">
        <v>132</v>
      </c>
      <c r="B13" s="65">
        <f>Historicals!B10/Historicals!B150</f>
        <v>0.13741381000620895</v>
      </c>
      <c r="C13" s="65">
        <f>Historicals!C10/Historicals!C150</f>
        <v>0.14279095626389918</v>
      </c>
      <c r="D13" s="65">
        <f>Historicals!D10/Historicals!D150</f>
        <v>0.14224163027656478</v>
      </c>
      <c r="E13" s="65">
        <f>Historicals!E10/Historicals!E150</f>
        <v>0.11882847487430283</v>
      </c>
      <c r="F13" s="65">
        <f>Historicals!F10/Historicals!F150</f>
        <v>0.12273436101950559</v>
      </c>
      <c r="G13" s="65">
        <f>Historicals!G10/Historicals!G150</f>
        <v>7.7186321952784534E-2</v>
      </c>
      <c r="H13" s="65">
        <f>Historicals!H10/Historicals!H150</f>
        <v>0.14955768108132381</v>
      </c>
      <c r="I13" s="65">
        <f>Historicals!I10/Historicals!I150</f>
        <v>0.14238921001926783</v>
      </c>
    </row>
    <row r="14" spans="1:14" x14ac:dyDescent="0.25">
      <c r="A14" s="45" t="s">
        <v>136</v>
      </c>
      <c r="B14">
        <f>-Historicals!B82</f>
        <v>963</v>
      </c>
      <c r="C14">
        <f>-Historicals!C82</f>
        <v>1143</v>
      </c>
      <c r="D14">
        <f>-Historicals!D82</f>
        <v>1105</v>
      </c>
      <c r="E14">
        <f>-Historicals!E82</f>
        <v>1028</v>
      </c>
      <c r="F14">
        <f>-Historicals!F82</f>
        <v>1119</v>
      </c>
      <c r="G14">
        <f>-Historicals!G82</f>
        <v>1086</v>
      </c>
      <c r="H14">
        <f>-Historicals!H82</f>
        <v>695</v>
      </c>
      <c r="I14">
        <f>-Historicals!I82</f>
        <v>758</v>
      </c>
    </row>
    <row r="15" spans="1:14" x14ac:dyDescent="0.25">
      <c r="A15" s="46" t="s">
        <v>130</v>
      </c>
      <c r="B15" s="65">
        <f>(B14-880)/B14</f>
        <v>8.6188992731048811E-2</v>
      </c>
      <c r="C15" s="65">
        <f>(C14-B14)/C14</f>
        <v>0.15748031496062992</v>
      </c>
      <c r="D15" s="65">
        <f t="shared" ref="D15:I15" si="8">(D14-C14)/D14</f>
        <v>-3.4389140271493215E-2</v>
      </c>
      <c r="E15" s="65">
        <f t="shared" si="8"/>
        <v>-7.4902723735408558E-2</v>
      </c>
      <c r="F15" s="65">
        <f t="shared" si="8"/>
        <v>8.1322609472743515E-2</v>
      </c>
      <c r="G15" s="65">
        <f t="shared" si="8"/>
        <v>-3.0386740331491711E-2</v>
      </c>
      <c r="H15" s="65">
        <f t="shared" si="8"/>
        <v>-0.56258992805755392</v>
      </c>
      <c r="I15" s="65">
        <f t="shared" si="8"/>
        <v>8.3113456464379953E-2</v>
      </c>
    </row>
    <row r="16" spans="1:14" x14ac:dyDescent="0.25">
      <c r="A16" s="46" t="s">
        <v>134</v>
      </c>
      <c r="B16" s="65">
        <f>B14/B3</f>
        <v>3.146955981830659E-2</v>
      </c>
      <c r="C16" s="65">
        <f t="shared" ref="C16:I16" si="9">C14/C3</f>
        <v>3.5303928836174947E-2</v>
      </c>
      <c r="D16" s="65">
        <f t="shared" si="9"/>
        <v>3.2168850072780204E-2</v>
      </c>
      <c r="E16" s="65">
        <f t="shared" si="9"/>
        <v>2.8244086051048164E-2</v>
      </c>
      <c r="F16" s="65">
        <f t="shared" si="9"/>
        <v>2.8606488227624818E-2</v>
      </c>
      <c r="G16" s="65">
        <f t="shared" si="9"/>
        <v>2.9035104136031869E-2</v>
      </c>
      <c r="H16" s="65">
        <f t="shared" si="9"/>
        <v>1.5604652207104046E-2</v>
      </c>
      <c r="I16" s="65">
        <f t="shared" si="9"/>
        <v>1.6227788482123744E-2</v>
      </c>
    </row>
    <row r="17" spans="1:14" x14ac:dyDescent="0.25">
      <c r="A17" s="47" t="str">
        <f>+Historicals!A114</f>
        <v>North America</v>
      </c>
      <c r="B17" s="47"/>
      <c r="C17" s="47"/>
      <c r="D17" s="47"/>
      <c r="E17" s="47"/>
      <c r="F17" s="47"/>
      <c r="G17" s="47"/>
      <c r="H17" s="47"/>
      <c r="I17" s="47"/>
      <c r="J17" s="43"/>
      <c r="K17" s="43"/>
      <c r="L17" s="43"/>
      <c r="M17" s="43"/>
      <c r="N17" s="43"/>
    </row>
    <row r="18" spans="1:14" x14ac:dyDescent="0.25">
      <c r="A18" s="9" t="s">
        <v>137</v>
      </c>
      <c r="B18" s="9">
        <f>+Historicals!B114</f>
        <v>13740</v>
      </c>
      <c r="C18" s="9">
        <f>+Historicals!C114</f>
        <v>14764</v>
      </c>
      <c r="D18" s="9">
        <f>+Historicals!D114</f>
        <v>15216</v>
      </c>
      <c r="E18" s="9">
        <f>+Historicals!E114</f>
        <v>14855</v>
      </c>
      <c r="F18" s="9">
        <f>+Historicals!F114</f>
        <v>15902</v>
      </c>
      <c r="G18" s="9">
        <f>+Historicals!G114</f>
        <v>14484</v>
      </c>
      <c r="H18" s="9">
        <f>+Historicals!H114</f>
        <v>17179</v>
      </c>
      <c r="I18" s="9">
        <f>+Historicals!I114</f>
        <v>18353</v>
      </c>
    </row>
    <row r="19" spans="1:14" x14ac:dyDescent="0.25">
      <c r="A19" s="48" t="s">
        <v>130</v>
      </c>
      <c r="B19" s="51" t="str">
        <f t="shared" ref="B19:H19" si="10">+IFERROR(B18/A18-1,"nm")</f>
        <v>nm</v>
      </c>
      <c r="C19" s="51">
        <f t="shared" si="10"/>
        <v>7.4526928675400228E-2</v>
      </c>
      <c r="D19" s="51">
        <f t="shared" si="10"/>
        <v>3.0615009482525046E-2</v>
      </c>
      <c r="E19" s="51">
        <f t="shared" si="10"/>
        <v>-2.372502628811779E-2</v>
      </c>
      <c r="F19" s="51">
        <f t="shared" si="10"/>
        <v>7.0481319421070276E-2</v>
      </c>
      <c r="G19" s="51">
        <f t="shared" si="10"/>
        <v>-8.9171173437303519E-2</v>
      </c>
      <c r="H19" s="51">
        <f t="shared" si="10"/>
        <v>0.18606738470035911</v>
      </c>
      <c r="I19" s="51">
        <f>+IFERROR(I18/H18-1,"nm")</f>
        <v>6.8339251411607238E-2</v>
      </c>
    </row>
    <row r="20" spans="1:14" x14ac:dyDescent="0.25">
      <c r="A20" s="49" t="s">
        <v>114</v>
      </c>
      <c r="B20" s="3">
        <f>+Historicals!B115</f>
        <v>8506</v>
      </c>
      <c r="C20" s="3">
        <f>+Historicals!C115</f>
        <v>9299</v>
      </c>
      <c r="D20" s="3">
        <f>+Historicals!D115</f>
        <v>9684</v>
      </c>
      <c r="E20" s="3">
        <f>+Historicals!E115</f>
        <v>9322</v>
      </c>
      <c r="F20" s="3">
        <f>+Historicals!F115</f>
        <v>10045</v>
      </c>
      <c r="G20" s="3">
        <f>+Historicals!G115</f>
        <v>9329</v>
      </c>
      <c r="H20" s="3">
        <f>+Historicals!H115</f>
        <v>11644</v>
      </c>
      <c r="I20" s="3">
        <f>+Historicals!I115</f>
        <v>12228</v>
      </c>
    </row>
    <row r="21" spans="1:14" x14ac:dyDescent="0.25">
      <c r="A21" s="48" t="s">
        <v>130</v>
      </c>
      <c r="B21" s="51" t="str">
        <f t="shared" ref="B21" si="11">+IFERROR(B20/A20-1,"nm")</f>
        <v>nm</v>
      </c>
      <c r="C21" s="51">
        <f t="shared" ref="C21" si="12">+IFERROR(C20/B20-1,"nm")</f>
        <v>9.3228309428638578E-2</v>
      </c>
      <c r="D21" s="51">
        <f t="shared" ref="D21" si="13">+IFERROR(D20/C20-1,"nm")</f>
        <v>4.1402301322722934E-2</v>
      </c>
      <c r="E21" s="51">
        <f t="shared" ref="E21" si="14">+IFERROR(E20/D20-1,"nm")</f>
        <v>-3.7381247418422192E-2</v>
      </c>
      <c r="F21" s="51">
        <f t="shared" ref="F21" si="15">+IFERROR(F20/E20-1,"nm")</f>
        <v>7.755846384895948E-2</v>
      </c>
      <c r="G21" s="51">
        <f t="shared" ref="G21" si="16">+IFERROR(G20/F20-1,"nm")</f>
        <v>-7.1279243404678949E-2</v>
      </c>
      <c r="H21" s="51">
        <f t="shared" ref="H21" si="17">+IFERROR(H20/G20-1,"nm")</f>
        <v>0.24815092721620746</v>
      </c>
      <c r="I21" s="51">
        <f>+IFERROR(I20/H20-1,"nm")</f>
        <v>5.0154586052902683E-2</v>
      </c>
    </row>
    <row r="22" spans="1:14" x14ac:dyDescent="0.25">
      <c r="A22" s="48" t="s">
        <v>138</v>
      </c>
      <c r="B22" s="51">
        <f>Historicals!B215</f>
        <v>0.14000000000000001</v>
      </c>
      <c r="C22" s="51">
        <f>Historicals!C215</f>
        <v>0.1</v>
      </c>
      <c r="D22" s="51">
        <f>Historicals!D215</f>
        <v>0.04</v>
      </c>
      <c r="E22" s="51">
        <f>Historicals!E215</f>
        <v>-0.04</v>
      </c>
      <c r="F22" s="51">
        <f>Historicals!F215</f>
        <v>0.08</v>
      </c>
      <c r="G22" s="51">
        <f>Historicals!G215</f>
        <v>-7.0000000000000007E-2</v>
      </c>
      <c r="H22" s="51">
        <f>Historicals!H215</f>
        <v>0.25</v>
      </c>
      <c r="I22" s="51">
        <f>Historicals!I215</f>
        <v>0.05</v>
      </c>
    </row>
    <row r="23" spans="1:14" x14ac:dyDescent="0.25">
      <c r="A23" s="48" t="s">
        <v>139</v>
      </c>
      <c r="B23" s="51" t="str">
        <f t="shared" ref="B23:H23" si="18">+IFERROR(B21-B22,"nm")</f>
        <v>nm</v>
      </c>
      <c r="C23" s="51">
        <f t="shared" si="18"/>
        <v>-6.7716905713614273E-3</v>
      </c>
      <c r="D23" s="51">
        <f t="shared" si="18"/>
        <v>1.4023013227229333E-3</v>
      </c>
      <c r="E23" s="51">
        <f t="shared" si="18"/>
        <v>2.6187525815778087E-3</v>
      </c>
      <c r="F23" s="51">
        <f t="shared" si="18"/>
        <v>-2.4415361510405215E-3</v>
      </c>
      <c r="G23" s="51">
        <f t="shared" si="18"/>
        <v>-1.2792434046789425E-3</v>
      </c>
      <c r="H23" s="51">
        <f t="shared" si="18"/>
        <v>-1.849072783792538E-3</v>
      </c>
      <c r="I23" s="51">
        <f>+IFERROR(I21-I22,"nm")</f>
        <v>1.5458605290268046E-4</v>
      </c>
    </row>
    <row r="24" spans="1:14" x14ac:dyDescent="0.25">
      <c r="A24" s="49" t="s">
        <v>115</v>
      </c>
      <c r="B24" s="3">
        <f>Historicals!B116</f>
        <v>4410</v>
      </c>
      <c r="C24" s="3">
        <f>+Historicals!C116</f>
        <v>4746</v>
      </c>
      <c r="D24" s="3">
        <f>+Historicals!D116</f>
        <v>4886</v>
      </c>
      <c r="E24" s="3">
        <f>+Historicals!E116</f>
        <v>4938</v>
      </c>
      <c r="F24" s="3">
        <f>+Historicals!F116</f>
        <v>5260</v>
      </c>
      <c r="G24" s="3">
        <f>+Historicals!G116</f>
        <v>4639</v>
      </c>
      <c r="H24" s="3">
        <f>+Historicals!H116</f>
        <v>5028</v>
      </c>
      <c r="I24" s="3">
        <f>+Historicals!I116</f>
        <v>5492</v>
      </c>
    </row>
    <row r="25" spans="1:14" x14ac:dyDescent="0.25">
      <c r="A25" s="48" t="s">
        <v>130</v>
      </c>
      <c r="B25" s="51" t="str">
        <f t="shared" ref="B25" si="19">+IFERROR(B24/A24-1,"nm")</f>
        <v>nm</v>
      </c>
      <c r="C25" s="51">
        <f t="shared" ref="C25" si="20">+IFERROR(C24/B24-1,"nm")</f>
        <v>7.6190476190476142E-2</v>
      </c>
      <c r="D25" s="51">
        <f t="shared" ref="D25" si="21">+IFERROR(D24/C24-1,"nm")</f>
        <v>2.9498525073746285E-2</v>
      </c>
      <c r="E25" s="51">
        <f t="shared" ref="E25" si="22">+IFERROR(E24/D24-1,"nm")</f>
        <v>1.0642652476463343E-2</v>
      </c>
      <c r="F25" s="51">
        <f t="shared" ref="F25" si="23">+IFERROR(F24/E24-1,"nm")</f>
        <v>6.5208586472256025E-2</v>
      </c>
      <c r="G25" s="51">
        <f t="shared" ref="G25" si="24">+IFERROR(G24/F24-1,"nm")</f>
        <v>-0.11806083650190113</v>
      </c>
      <c r="H25" s="51">
        <f t="shared" ref="H25" si="25">+IFERROR(H24/G24-1,"nm")</f>
        <v>8.3854278939426541E-2</v>
      </c>
      <c r="I25" s="51">
        <f>+IFERROR(I24/H24-1,"nm")</f>
        <v>9.2283214001591007E-2</v>
      </c>
    </row>
    <row r="26" spans="1:14" x14ac:dyDescent="0.25">
      <c r="A26" s="48" t="s">
        <v>138</v>
      </c>
      <c r="B26" s="51">
        <f>Historicals!B216</f>
        <v>0.12</v>
      </c>
      <c r="C26" s="51">
        <f>Historicals!C216</f>
        <v>0.08</v>
      </c>
      <c r="D26" s="51">
        <f>Historicals!D216</f>
        <v>0.03</v>
      </c>
      <c r="E26" s="51">
        <f>Historicals!E216</f>
        <v>0.01</v>
      </c>
      <c r="F26" s="51">
        <f>Historicals!F216</f>
        <v>7.0000000000000007E-2</v>
      </c>
      <c r="G26" s="51">
        <f>Historicals!G216</f>
        <v>-0.12</v>
      </c>
      <c r="H26" s="51">
        <f>Historicals!H216</f>
        <v>0.08</v>
      </c>
      <c r="I26" s="51">
        <f>Historicals!I216</f>
        <v>0.09</v>
      </c>
    </row>
    <row r="27" spans="1:14" x14ac:dyDescent="0.25">
      <c r="A27" s="48" t="s">
        <v>139</v>
      </c>
      <c r="B27" s="51" t="str">
        <f t="shared" ref="B27" si="26">+IFERROR(B25-B26,"nm")</f>
        <v>nm</v>
      </c>
      <c r="C27" s="51">
        <f t="shared" ref="C27" si="27">+IFERROR(C25-C26,"nm")</f>
        <v>-3.8095238095238598E-3</v>
      </c>
      <c r="D27" s="51">
        <f t="shared" ref="D27" si="28">+IFERROR(D25-D26,"nm")</f>
        <v>-5.0147492625371437E-4</v>
      </c>
      <c r="E27" s="51">
        <f t="shared" ref="E27" si="29">+IFERROR(E25-E26,"nm")</f>
        <v>6.4265247646334324E-4</v>
      </c>
      <c r="F27" s="51">
        <f t="shared" ref="F27" si="30">+IFERROR(F25-F26,"nm")</f>
        <v>-4.7914135277439818E-3</v>
      </c>
      <c r="G27" s="51">
        <f t="shared" ref="G27" si="31">+IFERROR(G25-G26,"nm")</f>
        <v>1.9391634980988615E-3</v>
      </c>
      <c r="H27" s="51">
        <f t="shared" ref="H27" si="32">+IFERROR(H25-H26,"nm")</f>
        <v>3.8542789394265392E-3</v>
      </c>
      <c r="I27" s="51">
        <f>+IFERROR(I25-I26,"nm")</f>
        <v>2.2832140015910107E-3</v>
      </c>
    </row>
    <row r="28" spans="1:14" x14ac:dyDescent="0.25">
      <c r="A28" s="49" t="s">
        <v>116</v>
      </c>
      <c r="B28" s="3">
        <f>+Historicals!B117</f>
        <v>824</v>
      </c>
      <c r="C28" s="3">
        <f>+Historicals!C117</f>
        <v>719</v>
      </c>
      <c r="D28" s="3">
        <f>+Historicals!D117</f>
        <v>646</v>
      </c>
      <c r="E28" s="3">
        <f>+Historicals!E117</f>
        <v>595</v>
      </c>
      <c r="F28" s="3">
        <f>+Historicals!F117</f>
        <v>597</v>
      </c>
      <c r="G28" s="3">
        <f>+Historicals!G117</f>
        <v>516</v>
      </c>
      <c r="H28" s="3">
        <f>+Historicals!H117</f>
        <v>507</v>
      </c>
      <c r="I28" s="3">
        <f>+Historicals!I117</f>
        <v>633</v>
      </c>
    </row>
    <row r="29" spans="1:14" x14ac:dyDescent="0.25">
      <c r="A29" s="48" t="s">
        <v>130</v>
      </c>
      <c r="B29" s="51" t="str">
        <f t="shared" ref="B29" si="33">+IFERROR(B28/A28-1,"nm")</f>
        <v>nm</v>
      </c>
      <c r="C29" s="51">
        <f t="shared" ref="C29" si="34">+IFERROR(C28/B28-1,"nm")</f>
        <v>-0.12742718446601942</v>
      </c>
      <c r="D29" s="51">
        <f t="shared" ref="D29" si="35">+IFERROR(D28/C28-1,"nm")</f>
        <v>-0.10152990264255912</v>
      </c>
      <c r="E29" s="51">
        <f t="shared" ref="E29" si="36">+IFERROR(E28/D28-1,"nm")</f>
        <v>-7.8947368421052655E-2</v>
      </c>
      <c r="F29" s="51">
        <f t="shared" ref="F29" si="37">+IFERROR(F28/E28-1,"nm")</f>
        <v>3.3613445378151141E-3</v>
      </c>
      <c r="G29" s="51">
        <f t="shared" ref="G29" si="38">+IFERROR(G28/F28-1,"nm")</f>
        <v>-0.13567839195979903</v>
      </c>
      <c r="H29" s="51">
        <f t="shared" ref="H29" si="39">+IFERROR(H28/G28-1,"nm")</f>
        <v>-1.744186046511631E-2</v>
      </c>
      <c r="I29" s="51">
        <f>+IFERROR(I28/H28-1,"nm")</f>
        <v>0.24852071005917153</v>
      </c>
    </row>
    <row r="30" spans="1:14" x14ac:dyDescent="0.25">
      <c r="A30" s="48" t="s">
        <v>138</v>
      </c>
      <c r="B30" s="51">
        <f>Historicals!B217</f>
        <v>-0.05</v>
      </c>
      <c r="C30" s="51">
        <f>Historicals!C217</f>
        <v>-0.13</v>
      </c>
      <c r="D30" s="51">
        <f>Historicals!D217</f>
        <v>-0.1</v>
      </c>
      <c r="E30" s="51">
        <f>Historicals!E217</f>
        <v>-0.08</v>
      </c>
      <c r="F30" s="51">
        <f>Historicals!F217</f>
        <v>0</v>
      </c>
      <c r="G30" s="51">
        <f>Historicals!G217</f>
        <v>-0.14000000000000001</v>
      </c>
      <c r="H30" s="51">
        <f>Historicals!H217</f>
        <v>-0.02</v>
      </c>
      <c r="I30" s="51">
        <f>Historicals!I217</f>
        <v>0.25</v>
      </c>
    </row>
    <row r="31" spans="1:14" x14ac:dyDescent="0.25">
      <c r="A31" s="48" t="s">
        <v>139</v>
      </c>
      <c r="B31" s="51" t="str">
        <f t="shared" ref="B31" si="40">+IFERROR(B29-B30,"nm")</f>
        <v>nm</v>
      </c>
      <c r="C31" s="51">
        <f t="shared" ref="C31" si="41">+IFERROR(C29-C30,"nm")</f>
        <v>2.572815533980588E-3</v>
      </c>
      <c r="D31" s="51">
        <f t="shared" ref="D31" si="42">+IFERROR(D29-D30,"nm")</f>
        <v>-1.5299026425591167E-3</v>
      </c>
      <c r="E31" s="51">
        <f t="shared" ref="E31" si="43">+IFERROR(E29-E30,"nm")</f>
        <v>1.0526315789473467E-3</v>
      </c>
      <c r="F31" s="51">
        <f t="shared" ref="F31" si="44">+IFERROR(F29-F30,"nm")</f>
        <v>3.3613445378151141E-3</v>
      </c>
      <c r="G31" s="51">
        <f t="shared" ref="G31" si="45">+IFERROR(G29-G30,"nm")</f>
        <v>4.321608040200986E-3</v>
      </c>
      <c r="H31" s="51">
        <f t="shared" ref="H31" si="46">+IFERROR(H29-H30,"nm")</f>
        <v>2.5581395348836904E-3</v>
      </c>
      <c r="I31" s="51">
        <f>+IFERROR(I29-I30,"nm")</f>
        <v>-1.4792899408284654E-3</v>
      </c>
    </row>
    <row r="32" spans="1:14" x14ac:dyDescent="0.25">
      <c r="A32" s="9" t="s">
        <v>131</v>
      </c>
      <c r="B32" s="52">
        <f t="shared" ref="B32:H32" si="47">+B38+B35</f>
        <v>3766</v>
      </c>
      <c r="C32" s="52">
        <f t="shared" si="47"/>
        <v>3896</v>
      </c>
      <c r="D32" s="52">
        <f t="shared" si="47"/>
        <v>4015</v>
      </c>
      <c r="E32" s="52">
        <f t="shared" si="47"/>
        <v>3760</v>
      </c>
      <c r="F32" s="52">
        <f t="shared" si="47"/>
        <v>4074</v>
      </c>
      <c r="G32" s="52">
        <f t="shared" si="47"/>
        <v>3047</v>
      </c>
      <c r="H32" s="52">
        <f t="shared" si="47"/>
        <v>5219</v>
      </c>
      <c r="I32" s="52">
        <f>+I38+I35</f>
        <v>5238</v>
      </c>
    </row>
    <row r="33" spans="1:14" x14ac:dyDescent="0.25">
      <c r="A33" s="50" t="s">
        <v>130</v>
      </c>
      <c r="B33" s="51" t="str">
        <f t="shared" ref="B33" si="48">+IFERROR(B32/A32-1,"nm")</f>
        <v>nm</v>
      </c>
      <c r="C33" s="51">
        <f t="shared" ref="C33" si="49">+IFERROR(C32/B32-1,"nm")</f>
        <v>3.4519383961763239E-2</v>
      </c>
      <c r="D33" s="51">
        <f t="shared" ref="D33" si="50">+IFERROR(D32/C32-1,"nm")</f>
        <v>3.0544147843942548E-2</v>
      </c>
      <c r="E33" s="51">
        <f t="shared" ref="E33" si="51">+IFERROR(E32/D32-1,"nm")</f>
        <v>-6.3511830635118338E-2</v>
      </c>
      <c r="F33" s="51">
        <f t="shared" ref="F33" si="52">+IFERROR(F32/E32-1,"nm")</f>
        <v>8.3510638297872308E-2</v>
      </c>
      <c r="G33" s="51">
        <f t="shared" ref="G33" si="53">+IFERROR(G32/F32-1,"nm")</f>
        <v>-0.25208640157093765</v>
      </c>
      <c r="H33" s="51">
        <f t="shared" ref="H33" si="54">+IFERROR(H32/G32-1,"nm")</f>
        <v>0.71283229405973092</v>
      </c>
      <c r="I33" s="51">
        <f>+IFERROR(I32/H32-1,"nm")</f>
        <v>3.6405441655489312E-3</v>
      </c>
    </row>
    <row r="34" spans="1:14" x14ac:dyDescent="0.25">
      <c r="A34" s="50" t="s">
        <v>132</v>
      </c>
      <c r="B34" s="51">
        <f t="shared" ref="B34:H34" si="55">+IFERROR(B32/B$18,"nm")</f>
        <v>0.27409024745269289</v>
      </c>
      <c r="C34" s="51">
        <f t="shared" si="55"/>
        <v>0.26388512598211866</v>
      </c>
      <c r="D34" s="51">
        <f t="shared" si="55"/>
        <v>0.26386698212407994</v>
      </c>
      <c r="E34" s="51">
        <f t="shared" si="55"/>
        <v>0.25311342982160889</v>
      </c>
      <c r="F34" s="51">
        <f t="shared" si="55"/>
        <v>0.25619418941013711</v>
      </c>
      <c r="G34" s="51">
        <f t="shared" si="55"/>
        <v>0.2103700635183651</v>
      </c>
      <c r="H34" s="51">
        <f t="shared" si="55"/>
        <v>0.30380115256999823</v>
      </c>
      <c r="I34" s="51">
        <f>+IFERROR(I32/I$18,"nm")</f>
        <v>0.28540293140086087</v>
      </c>
    </row>
    <row r="35" spans="1:14" x14ac:dyDescent="0.25">
      <c r="A35" s="9" t="s">
        <v>133</v>
      </c>
      <c r="B35" s="9">
        <f>Historicals!B198</f>
        <v>121</v>
      </c>
      <c r="C35" s="9">
        <f>Historicals!C198</f>
        <v>133</v>
      </c>
      <c r="D35" s="9">
        <f>Historicals!D198</f>
        <v>140</v>
      </c>
      <c r="E35" s="9">
        <f>Historicals!E198</f>
        <v>160</v>
      </c>
      <c r="F35" s="9">
        <f>Historicals!F198</f>
        <v>149</v>
      </c>
      <c r="G35" s="9">
        <f>Historicals!G198</f>
        <v>148</v>
      </c>
      <c r="H35" s="9">
        <f>Historicals!H198</f>
        <v>130</v>
      </c>
      <c r="I35" s="9">
        <f>Historicals!I198</f>
        <v>124</v>
      </c>
    </row>
    <row r="36" spans="1:14" x14ac:dyDescent="0.25">
      <c r="A36" s="50" t="s">
        <v>130</v>
      </c>
      <c r="B36" s="51" t="str">
        <f t="shared" ref="B36" si="56">+IFERROR(B35/A35-1,"nm")</f>
        <v>nm</v>
      </c>
      <c r="C36" s="51">
        <f t="shared" ref="C36" si="57">+IFERROR(C35/B35-1,"nm")</f>
        <v>9.9173553719008156E-2</v>
      </c>
      <c r="D36" s="51">
        <f t="shared" ref="D36" si="58">+IFERROR(D35/C35-1,"nm")</f>
        <v>5.2631578947368363E-2</v>
      </c>
      <c r="E36" s="51">
        <f t="shared" ref="E36" si="59">+IFERROR(E35/D35-1,"nm")</f>
        <v>0.14285714285714279</v>
      </c>
      <c r="F36" s="51">
        <f t="shared" ref="F36" si="60">+IFERROR(F35/E35-1,"nm")</f>
        <v>-6.8749999999999978E-2</v>
      </c>
      <c r="G36" s="51">
        <f t="shared" ref="G36" si="61">+IFERROR(G35/F35-1,"nm")</f>
        <v>-6.7114093959731447E-3</v>
      </c>
      <c r="H36" s="51">
        <f t="shared" ref="H36" si="62">+IFERROR(H35/G35-1,"nm")</f>
        <v>-0.1216216216216216</v>
      </c>
      <c r="I36" s="51">
        <f>+IFERROR(I35/H35-1,"nm")</f>
        <v>-4.6153846153846101E-2</v>
      </c>
    </row>
    <row r="37" spans="1:14" x14ac:dyDescent="0.25">
      <c r="A37" s="50" t="s">
        <v>134</v>
      </c>
      <c r="B37" s="51">
        <f t="shared" ref="B37:H37" si="63">+IFERROR(B35/B$18,"nm")</f>
        <v>8.8064046579330417E-3</v>
      </c>
      <c r="C37" s="51">
        <f t="shared" si="63"/>
        <v>9.0083988079111346E-3</v>
      </c>
      <c r="D37" s="51">
        <f t="shared" si="63"/>
        <v>9.2008412197686646E-3</v>
      </c>
      <c r="E37" s="51">
        <f t="shared" si="63"/>
        <v>1.0770784247728038E-2</v>
      </c>
      <c r="F37" s="51">
        <f t="shared" si="63"/>
        <v>9.3698905798012821E-3</v>
      </c>
      <c r="G37" s="51">
        <f t="shared" si="63"/>
        <v>1.0218171775752554E-2</v>
      </c>
      <c r="H37" s="51">
        <f t="shared" si="63"/>
        <v>7.5673787764130628E-3</v>
      </c>
      <c r="I37" s="51">
        <f>+IFERROR(I35/I$18,"nm")</f>
        <v>6.7563886013185855E-3</v>
      </c>
    </row>
    <row r="38" spans="1:14" x14ac:dyDescent="0.25">
      <c r="A38" s="9" t="s">
        <v>135</v>
      </c>
      <c r="B38" s="9">
        <f>Historicals!B153</f>
        <v>3645</v>
      </c>
      <c r="C38" s="9">
        <f>Historicals!C153</f>
        <v>3763</v>
      </c>
      <c r="D38" s="9">
        <f>Historicals!D153</f>
        <v>3875</v>
      </c>
      <c r="E38" s="9">
        <f>Historicals!E153</f>
        <v>3600</v>
      </c>
      <c r="F38" s="9">
        <f>Historicals!F153</f>
        <v>3925</v>
      </c>
      <c r="G38" s="9">
        <f>Historicals!G153</f>
        <v>2899</v>
      </c>
      <c r="H38" s="9">
        <f>Historicals!H153</f>
        <v>5089</v>
      </c>
      <c r="I38" s="9">
        <f>Historicals!I153</f>
        <v>5114</v>
      </c>
    </row>
    <row r="39" spans="1:14" x14ac:dyDescent="0.25">
      <c r="A39" s="50" t="s">
        <v>130</v>
      </c>
      <c r="B39" s="51" t="str">
        <f t="shared" ref="B39" si="64">+IFERROR(B38/A38-1,"nm")</f>
        <v>nm</v>
      </c>
      <c r="C39" s="51">
        <f t="shared" ref="C39" si="65">+IFERROR(C38/B38-1,"nm")</f>
        <v>3.2373113854595292E-2</v>
      </c>
      <c r="D39" s="51">
        <f t="shared" ref="D39" si="66">+IFERROR(D38/C38-1,"nm")</f>
        <v>2.9763486579856391E-2</v>
      </c>
      <c r="E39" s="51">
        <f t="shared" ref="E39" si="67">+IFERROR(E38/D38-1,"nm")</f>
        <v>-7.096774193548383E-2</v>
      </c>
      <c r="F39" s="51">
        <f t="shared" ref="F39" si="68">+IFERROR(F38/E38-1,"nm")</f>
        <v>9.0277777777777679E-2</v>
      </c>
      <c r="G39" s="51">
        <f t="shared" ref="G39" si="69">+IFERROR(G38/F38-1,"nm")</f>
        <v>-0.26140127388535028</v>
      </c>
      <c r="H39" s="51">
        <f t="shared" ref="H39" si="70">+IFERROR(H38/G38-1,"nm")</f>
        <v>0.75543290789927564</v>
      </c>
      <c r="I39" s="51">
        <f>+IFERROR(I38/H38-1,"nm")</f>
        <v>4.9125564943997002E-3</v>
      </c>
    </row>
    <row r="40" spans="1:14" x14ac:dyDescent="0.25">
      <c r="A40" s="50" t="s">
        <v>132</v>
      </c>
      <c r="B40" s="51">
        <f t="shared" ref="B40:H40" si="71">+IFERROR(B38/B$18,"nm")</f>
        <v>0.26528384279475981</v>
      </c>
      <c r="C40" s="51">
        <f t="shared" si="71"/>
        <v>0.25487672717420751</v>
      </c>
      <c r="D40" s="51">
        <f t="shared" si="71"/>
        <v>0.25466614090431128</v>
      </c>
      <c r="E40" s="51">
        <f t="shared" si="71"/>
        <v>0.24234264557388085</v>
      </c>
      <c r="F40" s="51">
        <f t="shared" si="71"/>
        <v>0.2468242988303358</v>
      </c>
      <c r="G40" s="51">
        <f t="shared" si="71"/>
        <v>0.20015189174261253</v>
      </c>
      <c r="H40" s="51">
        <f t="shared" si="71"/>
        <v>0.29623377379358518</v>
      </c>
      <c r="I40" s="51">
        <f>+IFERROR(I38/I$18,"nm")</f>
        <v>0.27864654279954232</v>
      </c>
    </row>
    <row r="41" spans="1:14" x14ac:dyDescent="0.25">
      <c r="A41" s="9" t="s">
        <v>136</v>
      </c>
      <c r="B41" s="9">
        <f>Historicals!B183</f>
        <v>208</v>
      </c>
      <c r="C41" s="9">
        <f>Historicals!C183</f>
        <v>242</v>
      </c>
      <c r="D41" s="9">
        <f>Historicals!D183</f>
        <v>223</v>
      </c>
      <c r="E41" s="9">
        <f>Historicals!E183</f>
        <v>196</v>
      </c>
      <c r="F41" s="9">
        <f>Historicals!F183</f>
        <v>117</v>
      </c>
      <c r="G41" s="9">
        <f>Historicals!G183</f>
        <v>110</v>
      </c>
      <c r="H41" s="9">
        <f>Historicals!H183</f>
        <v>98</v>
      </c>
      <c r="I41" s="9">
        <f>Historicals!I183</f>
        <v>146</v>
      </c>
    </row>
    <row r="42" spans="1:14" x14ac:dyDescent="0.25">
      <c r="A42" s="50" t="s">
        <v>130</v>
      </c>
      <c r="B42" s="51" t="str">
        <f t="shared" ref="B42" si="72">+IFERROR(B41/A41-1,"nm")</f>
        <v>nm</v>
      </c>
      <c r="C42" s="51">
        <f t="shared" ref="C42" si="73">+IFERROR(C41/B41-1,"nm")</f>
        <v>0.16346153846153855</v>
      </c>
      <c r="D42" s="51">
        <f t="shared" ref="D42" si="74">+IFERROR(D41/C41-1,"nm")</f>
        <v>-7.8512396694214837E-2</v>
      </c>
      <c r="E42" s="51">
        <f t="shared" ref="E42" si="75">+IFERROR(E41/D41-1,"nm")</f>
        <v>-0.12107623318385652</v>
      </c>
      <c r="F42" s="51">
        <f t="shared" ref="F42" si="76">+IFERROR(F41/E41-1,"nm")</f>
        <v>-0.40306122448979587</v>
      </c>
      <c r="G42" s="51">
        <f t="shared" ref="G42" si="77">+IFERROR(G41/F41-1,"nm")</f>
        <v>-5.9829059829059839E-2</v>
      </c>
      <c r="H42" s="51">
        <f t="shared" ref="H42" si="78">+IFERROR(H41/G41-1,"nm")</f>
        <v>-0.10909090909090913</v>
      </c>
      <c r="I42" s="51">
        <f>+IFERROR(I41/H41-1,"nm")</f>
        <v>0.48979591836734704</v>
      </c>
    </row>
    <row r="43" spans="1:14" x14ac:dyDescent="0.25">
      <c r="A43" s="50" t="s">
        <v>134</v>
      </c>
      <c r="B43" s="51">
        <f t="shared" ref="B43:H43" si="79">+IFERROR(B41/B$18,"nm")</f>
        <v>1.5138282387190683E-2</v>
      </c>
      <c r="C43" s="51">
        <f t="shared" si="79"/>
        <v>1.6391221891086428E-2</v>
      </c>
      <c r="D43" s="51">
        <f t="shared" si="79"/>
        <v>1.4655625657202945E-2</v>
      </c>
      <c r="E43" s="51">
        <f t="shared" si="79"/>
        <v>1.3194210703466847E-2</v>
      </c>
      <c r="F43" s="51">
        <f t="shared" si="79"/>
        <v>7.3575650861526856E-3</v>
      </c>
      <c r="G43" s="51">
        <f t="shared" si="79"/>
        <v>7.5945871306268989E-3</v>
      </c>
      <c r="H43" s="51">
        <f t="shared" si="79"/>
        <v>5.7046393852960009E-3</v>
      </c>
      <c r="I43" s="51">
        <f>+IFERROR(I41/I$18,"nm")</f>
        <v>7.9551027080041418E-3</v>
      </c>
    </row>
    <row r="44" spans="1:14" x14ac:dyDescent="0.25">
      <c r="A44" s="47" t="str">
        <f>+Historicals!A118</f>
        <v>Europe, Middle East &amp; Africa</v>
      </c>
      <c r="B44" s="47"/>
      <c r="C44" s="47"/>
      <c r="D44" s="47"/>
      <c r="E44" s="47"/>
      <c r="F44" s="47"/>
      <c r="G44" s="47"/>
      <c r="H44" s="47"/>
      <c r="I44" s="47"/>
      <c r="J44" s="43"/>
      <c r="K44" s="43"/>
      <c r="L44" s="43"/>
      <c r="M44" s="43"/>
      <c r="N44" s="43"/>
    </row>
    <row r="45" spans="1:14" x14ac:dyDescent="0.25">
      <c r="A45" s="9" t="s">
        <v>137</v>
      </c>
      <c r="B45" s="9">
        <f>Historicals!B130+Historicals!B134</f>
        <v>7126</v>
      </c>
      <c r="C45" s="9">
        <f>Historicals!C130+Historicals!C134</f>
        <v>7315</v>
      </c>
      <c r="D45" s="9">
        <f>Historicals!D118</f>
        <v>7970</v>
      </c>
      <c r="E45" s="9">
        <f>Historicals!E118</f>
        <v>9242</v>
      </c>
      <c r="F45" s="9">
        <f>Historicals!F118</f>
        <v>9812</v>
      </c>
      <c r="G45" s="9">
        <f>Historicals!G118</f>
        <v>9347</v>
      </c>
      <c r="H45" s="9">
        <f>Historicals!H118</f>
        <v>11456</v>
      </c>
      <c r="I45" s="9">
        <f>Historicals!I118</f>
        <v>12479</v>
      </c>
    </row>
    <row r="46" spans="1:14" x14ac:dyDescent="0.25">
      <c r="A46" s="48" t="s">
        <v>130</v>
      </c>
      <c r="B46" s="51" t="str">
        <f t="shared" ref="B46" si="80">+IFERROR(B45/A45-1,"nm")</f>
        <v>nm</v>
      </c>
      <c r="C46" s="51">
        <f t="shared" ref="C46" si="81">+IFERROR(C45/B45-1,"nm")</f>
        <v>2.6522593320235766E-2</v>
      </c>
      <c r="D46" s="51">
        <f t="shared" ref="D46" si="82">+IFERROR(D45/C45-1,"nm")</f>
        <v>8.9542036910458034E-2</v>
      </c>
      <c r="E46" s="51">
        <f t="shared" ref="E46" si="83">+IFERROR(E45/D45-1,"nm")</f>
        <v>0.15959849435382689</v>
      </c>
      <c r="F46" s="51">
        <f t="shared" ref="F46" si="84">+IFERROR(F45/E45-1,"nm")</f>
        <v>6.1674962129409261E-2</v>
      </c>
      <c r="G46" s="51">
        <f t="shared" ref="G46" si="85">+IFERROR(G45/F45-1,"nm")</f>
        <v>-4.7390949857317621E-2</v>
      </c>
      <c r="H46" s="51">
        <f t="shared" ref="H46" si="86">+IFERROR(H45/G45-1,"nm")</f>
        <v>0.22563389322777372</v>
      </c>
      <c r="I46" s="51">
        <f>+IFERROR(I45/H45-1,"nm")</f>
        <v>8.9298184357541999E-2</v>
      </c>
    </row>
    <row r="47" spans="1:14" x14ac:dyDescent="0.25">
      <c r="A47" s="49" t="s">
        <v>114</v>
      </c>
      <c r="B47" s="3">
        <f>Historicals!B130+Historicals!B134</f>
        <v>7126</v>
      </c>
      <c r="C47" s="3">
        <f>Historicals!C130+Historicals!C134</f>
        <v>7315</v>
      </c>
      <c r="D47" s="3">
        <f>Historicals!D119</f>
        <v>5192</v>
      </c>
      <c r="E47" s="3">
        <f>Historicals!E119</f>
        <v>5875</v>
      </c>
      <c r="F47" s="3">
        <f>Historicals!F119</f>
        <v>6293</v>
      </c>
      <c r="G47" s="3">
        <f>Historicals!G119</f>
        <v>5892</v>
      </c>
      <c r="H47" s="3">
        <f>Historicals!H119</f>
        <v>6970</v>
      </c>
      <c r="I47" s="3">
        <f>Historicals!I119</f>
        <v>7388</v>
      </c>
    </row>
    <row r="48" spans="1:14" x14ac:dyDescent="0.25">
      <c r="A48" s="48" t="s">
        <v>130</v>
      </c>
      <c r="B48" s="51" t="str">
        <f t="shared" ref="B48" si="87">+IFERROR(B47/A47-1,"nm")</f>
        <v>nm</v>
      </c>
      <c r="C48" s="51">
        <f t="shared" ref="C48" si="88">+IFERROR(C47/B47-1,"nm")</f>
        <v>2.6522593320235766E-2</v>
      </c>
      <c r="D48" s="51">
        <f t="shared" ref="D48" si="89">+IFERROR(D47/C47-1,"nm")</f>
        <v>-0.29022556390977439</v>
      </c>
      <c r="E48" s="51">
        <f t="shared" ref="E48" si="90">+IFERROR(E47/D47-1,"nm")</f>
        <v>0.1315485362095532</v>
      </c>
      <c r="F48" s="51">
        <f t="shared" ref="F48" si="91">+IFERROR(F47/E47-1,"nm")</f>
        <v>7.1148936170212673E-2</v>
      </c>
      <c r="G48" s="51">
        <f t="shared" ref="G48" si="92">+IFERROR(G47/F47-1,"nm")</f>
        <v>-6.3721595423486432E-2</v>
      </c>
      <c r="H48" s="51">
        <f t="shared" ref="H48" si="93">+IFERROR(H47/G47-1,"nm")</f>
        <v>0.18295994568907004</v>
      </c>
      <c r="I48" s="51">
        <f>+IFERROR(I47/H47-1,"nm")</f>
        <v>5.9971305595408975E-2</v>
      </c>
    </row>
    <row r="49" spans="1:9" x14ac:dyDescent="0.25">
      <c r="A49" s="48" t="s">
        <v>138</v>
      </c>
      <c r="B49" s="51">
        <f>Historicals!B219</f>
        <v>0.14000000000000001</v>
      </c>
      <c r="C49" s="51">
        <f>Historicals!C219</f>
        <v>0.18</v>
      </c>
      <c r="D49" s="51">
        <f>Historicals!D219</f>
        <v>0.03</v>
      </c>
      <c r="E49" s="51">
        <f>Historicals!E219</f>
        <v>0.13</v>
      </c>
      <c r="F49" s="51">
        <f>Historicals!F219</f>
        <v>7.0000000000000007E-2</v>
      </c>
      <c r="G49" s="51">
        <f>Historicals!G219</f>
        <v>-0.06</v>
      </c>
      <c r="H49" s="51">
        <f>Historicals!H219</f>
        <v>0.18</v>
      </c>
      <c r="I49" s="51">
        <f>Historicals!I219</f>
        <v>0.09</v>
      </c>
    </row>
    <row r="50" spans="1:9" x14ac:dyDescent="0.25">
      <c r="A50" s="48" t="s">
        <v>139</v>
      </c>
      <c r="B50" s="51" t="str">
        <f t="shared" ref="B50:H50" si="94">+IFERROR(B48-B49,"nm")</f>
        <v>nm</v>
      </c>
      <c r="C50" s="51">
        <f t="shared" si="94"/>
        <v>-0.15347740667976423</v>
      </c>
      <c r="D50" s="51">
        <f t="shared" si="94"/>
        <v>-0.32022556390977441</v>
      </c>
      <c r="E50" s="51">
        <f t="shared" si="94"/>
        <v>1.5485362095531974E-3</v>
      </c>
      <c r="F50" s="51">
        <f t="shared" si="94"/>
        <v>1.1489361702126666E-3</v>
      </c>
      <c r="G50" s="51">
        <f t="shared" si="94"/>
        <v>-3.7215954234864346E-3</v>
      </c>
      <c r="H50" s="51">
        <f t="shared" si="94"/>
        <v>2.9599456890700426E-3</v>
      </c>
      <c r="I50" s="51">
        <f>+IFERROR(I48-I49,"nm")</f>
        <v>-3.0028694404591022E-2</v>
      </c>
    </row>
    <row r="51" spans="1:9" x14ac:dyDescent="0.25">
      <c r="A51" s="49" t="s">
        <v>115</v>
      </c>
      <c r="B51" s="3">
        <f>Historicals!B132+Historicals!B136</f>
        <v>2051</v>
      </c>
      <c r="C51" s="3">
        <f>Historicals!C132+Historicals!C136</f>
        <v>2091</v>
      </c>
      <c r="D51" s="3">
        <f>Historicals!D120</f>
        <v>2395</v>
      </c>
      <c r="E51" s="3">
        <f>Historicals!E120</f>
        <v>2940</v>
      </c>
      <c r="F51" s="3">
        <f>Historicals!F120</f>
        <v>3087</v>
      </c>
      <c r="G51" s="3">
        <f>Historicals!G120</f>
        <v>3053</v>
      </c>
      <c r="H51" s="3">
        <f>Historicals!H120</f>
        <v>3996</v>
      </c>
      <c r="I51" s="3">
        <f>Historicals!I120</f>
        <v>4527</v>
      </c>
    </row>
    <row r="52" spans="1:9" x14ac:dyDescent="0.25">
      <c r="A52" s="48" t="s">
        <v>130</v>
      </c>
      <c r="B52" s="51" t="str">
        <f t="shared" ref="B52" si="95">+IFERROR(B51/A51-1,"nm")</f>
        <v>nm</v>
      </c>
      <c r="C52" s="51">
        <f t="shared" ref="C52" si="96">+IFERROR(C51/B51-1,"nm")</f>
        <v>1.9502681618722484E-2</v>
      </c>
      <c r="D52" s="51">
        <f t="shared" ref="D52" si="97">+IFERROR(D51/C51-1,"nm")</f>
        <v>0.14538498326159721</v>
      </c>
      <c r="E52" s="51">
        <f t="shared" ref="E52" si="98">+IFERROR(E51/D51-1,"nm")</f>
        <v>0.22755741127348639</v>
      </c>
      <c r="F52" s="51">
        <f t="shared" ref="F52" si="99">+IFERROR(F51/E51-1,"nm")</f>
        <v>5.0000000000000044E-2</v>
      </c>
      <c r="G52" s="51">
        <f t="shared" ref="G52" si="100">+IFERROR(G51/F51-1,"nm")</f>
        <v>-1.1013929381276322E-2</v>
      </c>
      <c r="H52" s="51">
        <f t="shared" ref="H52" si="101">+IFERROR(H51/G51-1,"nm")</f>
        <v>0.30887651490337364</v>
      </c>
      <c r="I52" s="51">
        <f>+IFERROR(I51/H51-1,"nm")</f>
        <v>0.13288288288288297</v>
      </c>
    </row>
    <row r="53" spans="1:9" x14ac:dyDescent="0.25">
      <c r="A53" s="48" t="s">
        <v>138</v>
      </c>
      <c r="B53" s="51">
        <f>Historicals!B220</f>
        <v>0.04</v>
      </c>
      <c r="C53" s="51">
        <f>Historicals!C220</f>
        <v>0.02</v>
      </c>
      <c r="D53" s="51">
        <f>Historicals!D220</f>
        <v>0.11</v>
      </c>
      <c r="E53" s="51">
        <f>Historicals!E220</f>
        <v>0.23</v>
      </c>
      <c r="F53" s="51">
        <f>Historicals!F220</f>
        <v>0.05</v>
      </c>
      <c r="G53" s="51">
        <f>Historicals!G220</f>
        <v>-0.01</v>
      </c>
      <c r="H53" s="51">
        <f>Historicals!H220</f>
        <v>0.31</v>
      </c>
      <c r="I53" s="51">
        <f>Historicals!I220</f>
        <v>0.16</v>
      </c>
    </row>
    <row r="54" spans="1:9" x14ac:dyDescent="0.25">
      <c r="A54" s="48" t="s">
        <v>139</v>
      </c>
      <c r="B54" s="51" t="str">
        <f t="shared" ref="B54:H54" si="102">+IFERROR(B52-B53,"nm")</f>
        <v>nm</v>
      </c>
      <c r="C54" s="51">
        <f t="shared" si="102"/>
        <v>-4.9731838127751657E-4</v>
      </c>
      <c r="D54" s="51">
        <f t="shared" si="102"/>
        <v>3.5384983261597211E-2</v>
      </c>
      <c r="E54" s="51">
        <f t="shared" si="102"/>
        <v>-2.4425887265136226E-3</v>
      </c>
      <c r="F54" s="51">
        <f t="shared" si="102"/>
        <v>4.163336342344337E-17</v>
      </c>
      <c r="G54" s="51">
        <f t="shared" si="102"/>
        <v>-1.0139293812763215E-3</v>
      </c>
      <c r="H54" s="51">
        <f t="shared" si="102"/>
        <v>-1.1234850966263532E-3</v>
      </c>
      <c r="I54" s="51">
        <f>+IFERROR(I52-I53,"nm")</f>
        <v>-2.7117117117117034E-2</v>
      </c>
    </row>
    <row r="55" spans="1:9" x14ac:dyDescent="0.25">
      <c r="A55" s="49" t="s">
        <v>116</v>
      </c>
      <c r="B55" s="3">
        <f>Historicals!B133+Historicals!B137</f>
        <v>372</v>
      </c>
      <c r="C55" s="3">
        <f>Historicals!C133+Historicals!C137</f>
        <v>357</v>
      </c>
      <c r="D55" s="3">
        <f>Historicals!D121</f>
        <v>383</v>
      </c>
      <c r="E55" s="3">
        <f>Historicals!E121</f>
        <v>427</v>
      </c>
      <c r="F55" s="3">
        <f>Historicals!F121</f>
        <v>432</v>
      </c>
      <c r="G55" s="3">
        <f>Historicals!G121</f>
        <v>402</v>
      </c>
      <c r="H55" s="3">
        <f>Historicals!H121</f>
        <v>490</v>
      </c>
      <c r="I55" s="3">
        <f>Historicals!I121</f>
        <v>564</v>
      </c>
    </row>
    <row r="56" spans="1:9" x14ac:dyDescent="0.25">
      <c r="A56" s="48" t="s">
        <v>130</v>
      </c>
      <c r="B56" s="51" t="str">
        <f t="shared" ref="B56" si="103">+IFERROR(B55/A55-1,"nm")</f>
        <v>nm</v>
      </c>
      <c r="C56" s="51">
        <f t="shared" ref="C56" si="104">+IFERROR(C55/B55-1,"nm")</f>
        <v>-4.0322580645161255E-2</v>
      </c>
      <c r="D56" s="51">
        <f t="shared" ref="D56" si="105">+IFERROR(D55/C55-1,"nm")</f>
        <v>7.2829131652661028E-2</v>
      </c>
      <c r="E56" s="51">
        <f t="shared" ref="E56" si="106">+IFERROR(E55/D55-1,"nm")</f>
        <v>0.11488250652741505</v>
      </c>
      <c r="F56" s="51">
        <f t="shared" ref="F56" si="107">+IFERROR(F55/E55-1,"nm")</f>
        <v>1.1709601873536313E-2</v>
      </c>
      <c r="G56" s="51">
        <f t="shared" ref="G56" si="108">+IFERROR(G55/F55-1,"nm")</f>
        <v>-6.944444444444442E-2</v>
      </c>
      <c r="H56" s="51">
        <f t="shared" ref="H56" si="109">+IFERROR(H55/G55-1,"nm")</f>
        <v>0.21890547263681581</v>
      </c>
      <c r="I56" s="51">
        <f>+IFERROR(I55/H55-1,"nm")</f>
        <v>0.15102040816326534</v>
      </c>
    </row>
    <row r="57" spans="1:9" x14ac:dyDescent="0.25">
      <c r="A57" s="48" t="s">
        <v>138</v>
      </c>
      <c r="B57" s="51">
        <f>Historicals!B221</f>
        <v>0.08</v>
      </c>
      <c r="C57" s="51">
        <f>Historicals!C221</f>
        <v>-0.04</v>
      </c>
      <c r="D57" s="51">
        <f>Historicals!D221</f>
        <v>0.02</v>
      </c>
      <c r="E57" s="51">
        <f>Historicals!E221</f>
        <v>0.11</v>
      </c>
      <c r="F57" s="51">
        <f>Historicals!F221</f>
        <v>0.01</v>
      </c>
      <c r="G57" s="51">
        <f>Historicals!G221</f>
        <v>-7.0000000000000007E-2</v>
      </c>
      <c r="H57" s="51">
        <f>Historicals!H221</f>
        <v>0.22</v>
      </c>
      <c r="I57" s="51">
        <f>Historicals!I221</f>
        <v>0.17</v>
      </c>
    </row>
    <row r="58" spans="1:9" x14ac:dyDescent="0.25">
      <c r="A58" s="48" t="s">
        <v>139</v>
      </c>
      <c r="B58" s="51" t="str">
        <f t="shared" ref="B58:H58" si="110">+IFERROR(B56-B57,"nm")</f>
        <v>nm</v>
      </c>
      <c r="C58" s="51">
        <f t="shared" si="110"/>
        <v>-3.2258064516125368E-4</v>
      </c>
      <c r="D58" s="51">
        <f t="shared" si="110"/>
        <v>5.2829131652661024E-2</v>
      </c>
      <c r="E58" s="51">
        <f t="shared" si="110"/>
        <v>4.8825065274150509E-3</v>
      </c>
      <c r="F58" s="51">
        <f t="shared" si="110"/>
        <v>1.7096018735363126E-3</v>
      </c>
      <c r="G58" s="51">
        <f t="shared" si="110"/>
        <v>5.5555555555558689E-4</v>
      </c>
      <c r="H58" s="51">
        <f t="shared" si="110"/>
        <v>-1.094527363184189E-3</v>
      </c>
      <c r="I58" s="51">
        <f>+IFERROR(I56-I57,"nm")</f>
        <v>-1.8979591836734672E-2</v>
      </c>
    </row>
    <row r="59" spans="1:9" x14ac:dyDescent="0.25">
      <c r="A59" s="9" t="s">
        <v>131</v>
      </c>
      <c r="B59" s="52">
        <f t="shared" ref="B59:H59" si="111">+B65+B62</f>
        <v>1611</v>
      </c>
      <c r="C59" s="52">
        <f t="shared" si="111"/>
        <v>1872</v>
      </c>
      <c r="D59" s="52">
        <f t="shared" si="111"/>
        <v>1613</v>
      </c>
      <c r="E59" s="52">
        <f t="shared" si="111"/>
        <v>1703</v>
      </c>
      <c r="F59" s="52">
        <f t="shared" si="111"/>
        <v>2106</v>
      </c>
      <c r="G59" s="52">
        <f t="shared" si="111"/>
        <v>1673</v>
      </c>
      <c r="H59" s="52">
        <f t="shared" si="111"/>
        <v>2571</v>
      </c>
      <c r="I59" s="52">
        <f>+I65+I62</f>
        <v>3427</v>
      </c>
    </row>
    <row r="60" spans="1:9" x14ac:dyDescent="0.25">
      <c r="A60" s="50" t="s">
        <v>130</v>
      </c>
      <c r="B60" s="51" t="str">
        <f t="shared" ref="B60" si="112">+IFERROR(B59/A59-1,"nm")</f>
        <v>nm</v>
      </c>
      <c r="C60" s="51">
        <f t="shared" ref="C60" si="113">+IFERROR(C59/B59-1,"nm")</f>
        <v>0.16201117318435765</v>
      </c>
      <c r="D60" s="51">
        <f t="shared" ref="D60" si="114">+IFERROR(D59/C59-1,"nm")</f>
        <v>-0.13835470085470081</v>
      </c>
      <c r="E60" s="51">
        <f t="shared" ref="E60" si="115">+IFERROR(E59/D59-1,"nm")</f>
        <v>5.5796652200867936E-2</v>
      </c>
      <c r="F60" s="51">
        <f t="shared" ref="F60" si="116">+IFERROR(F59/E59-1,"nm")</f>
        <v>0.23664122137404586</v>
      </c>
      <c r="G60" s="51">
        <f t="shared" ref="G60" si="117">+IFERROR(G59/F59-1,"nm")</f>
        <v>-0.20560303893637222</v>
      </c>
      <c r="H60" s="51">
        <f t="shared" ref="H60" si="118">+IFERROR(H59/G59-1,"nm")</f>
        <v>0.53676031081888831</v>
      </c>
      <c r="I60" s="51">
        <f>+IFERROR(I59/H59-1,"nm")</f>
        <v>0.33294437961882539</v>
      </c>
    </row>
    <row r="61" spans="1:9" x14ac:dyDescent="0.25">
      <c r="A61" s="50" t="s">
        <v>132</v>
      </c>
      <c r="B61" s="51">
        <f>+IFERROR(B59/B$45,"nm")</f>
        <v>0.22607353353915241</v>
      </c>
      <c r="C61" s="51">
        <f t="shared" ref="C61:I61" si="119">+IFERROR(C59/C$45,"nm")</f>
        <v>0.25591250854408748</v>
      </c>
      <c r="D61" s="51">
        <f t="shared" si="119"/>
        <v>0.20238393977415309</v>
      </c>
      <c r="E61" s="51">
        <f t="shared" si="119"/>
        <v>0.18426747457260334</v>
      </c>
      <c r="F61" s="51">
        <f t="shared" si="119"/>
        <v>0.21463514064410924</v>
      </c>
      <c r="G61" s="51">
        <f t="shared" si="119"/>
        <v>0.17898791055953783</v>
      </c>
      <c r="H61" s="51">
        <f t="shared" si="119"/>
        <v>0.22442388268156424</v>
      </c>
      <c r="I61" s="51">
        <f t="shared" si="119"/>
        <v>0.27462136389133746</v>
      </c>
    </row>
    <row r="62" spans="1:9" x14ac:dyDescent="0.25">
      <c r="A62" s="9" t="s">
        <v>133</v>
      </c>
      <c r="B62" s="9">
        <f>Historicals!B202+Historicals!B203</f>
        <v>87</v>
      </c>
      <c r="C62" s="9">
        <f>Historicals!C199</f>
        <v>85</v>
      </c>
      <c r="D62" s="9">
        <f>Historicals!D199</f>
        <v>106</v>
      </c>
      <c r="E62" s="9">
        <f>Historicals!E199</f>
        <v>116</v>
      </c>
      <c r="F62" s="9">
        <f>Historicals!F199</f>
        <v>111</v>
      </c>
      <c r="G62" s="9">
        <f>Historicals!G199</f>
        <v>132</v>
      </c>
      <c r="H62" s="9">
        <f>Historicals!H199</f>
        <v>136</v>
      </c>
      <c r="I62" s="9">
        <f>Historicals!I199</f>
        <v>134</v>
      </c>
    </row>
    <row r="63" spans="1:9" x14ac:dyDescent="0.25">
      <c r="A63" s="50" t="s">
        <v>130</v>
      </c>
      <c r="B63" s="51" t="str">
        <f t="shared" ref="B63" si="120">+IFERROR(B62/A62-1,"nm")</f>
        <v>nm</v>
      </c>
      <c r="C63" s="51">
        <f t="shared" ref="C63" si="121">+IFERROR(C62/B62-1,"nm")</f>
        <v>-2.2988505747126409E-2</v>
      </c>
      <c r="D63" s="51">
        <f t="shared" ref="D63" si="122">+IFERROR(D62/C62-1,"nm")</f>
        <v>0.24705882352941178</v>
      </c>
      <c r="E63" s="51">
        <f t="shared" ref="E63" si="123">+IFERROR(E62/D62-1,"nm")</f>
        <v>9.4339622641509413E-2</v>
      </c>
      <c r="F63" s="51">
        <f t="shared" ref="F63" si="124">+IFERROR(F62/E62-1,"nm")</f>
        <v>-4.31034482758621E-2</v>
      </c>
      <c r="G63" s="51">
        <f t="shared" ref="G63" si="125">+IFERROR(G62/F62-1,"nm")</f>
        <v>0.18918918918918926</v>
      </c>
      <c r="H63" s="51">
        <f t="shared" ref="H63" si="126">+IFERROR(H62/G62-1,"nm")</f>
        <v>3.0303030303030276E-2</v>
      </c>
      <c r="I63" s="51">
        <f>+IFERROR(I62/H62-1,"nm")</f>
        <v>-1.4705882352941124E-2</v>
      </c>
    </row>
    <row r="64" spans="1:9" x14ac:dyDescent="0.25">
      <c r="A64" s="50" t="s">
        <v>134</v>
      </c>
      <c r="B64" s="51">
        <f>+IFERROR(B62/B$45,"nm")</f>
        <v>1.2208812798203761E-2</v>
      </c>
      <c r="C64" s="51">
        <f t="shared" ref="C64:I64" si="127">+IFERROR(C62/C$45,"nm")</f>
        <v>1.1619958988380041E-2</v>
      </c>
      <c r="D64" s="51">
        <f t="shared" si="127"/>
        <v>1.3299874529485571E-2</v>
      </c>
      <c r="E64" s="51">
        <f t="shared" si="127"/>
        <v>1.2551395801774508E-2</v>
      </c>
      <c r="F64" s="51">
        <f t="shared" si="127"/>
        <v>1.1312678353037097E-2</v>
      </c>
      <c r="G64" s="51">
        <f t="shared" si="127"/>
        <v>1.4122178239007167E-2</v>
      </c>
      <c r="H64" s="51">
        <f t="shared" si="127"/>
        <v>1.1871508379888268E-2</v>
      </c>
      <c r="I64" s="51">
        <f t="shared" si="127"/>
        <v>1.0738039907043834E-2</v>
      </c>
    </row>
    <row r="65" spans="1:14" x14ac:dyDescent="0.25">
      <c r="A65" s="9" t="s">
        <v>135</v>
      </c>
      <c r="B65" s="9">
        <f>Historicals!B160+Historicals!B157</f>
        <v>1524</v>
      </c>
      <c r="C65" s="9">
        <f>Historicals!C154</f>
        <v>1787</v>
      </c>
      <c r="D65" s="9">
        <f>Historicals!D154</f>
        <v>1507</v>
      </c>
      <c r="E65" s="9">
        <f>Historicals!E154</f>
        <v>1587</v>
      </c>
      <c r="F65" s="9">
        <f>Historicals!F154</f>
        <v>1995</v>
      </c>
      <c r="G65" s="9">
        <f>Historicals!G154</f>
        <v>1541</v>
      </c>
      <c r="H65" s="9">
        <f>Historicals!H154</f>
        <v>2435</v>
      </c>
      <c r="I65" s="9">
        <f>Historicals!I154</f>
        <v>3293</v>
      </c>
    </row>
    <row r="66" spans="1:14" x14ac:dyDescent="0.25">
      <c r="A66" s="50" t="s">
        <v>130</v>
      </c>
      <c r="B66" s="51" t="str">
        <f t="shared" ref="B66" si="128">+IFERROR(B65/A65-1,"nm")</f>
        <v>nm</v>
      </c>
      <c r="C66" s="51">
        <f t="shared" ref="C66" si="129">+IFERROR(C65/B65-1,"nm")</f>
        <v>0.17257217847769035</v>
      </c>
      <c r="D66" s="51">
        <f t="shared" ref="D66" si="130">+IFERROR(D65/C65-1,"nm")</f>
        <v>-0.15668718522663683</v>
      </c>
      <c r="E66" s="51">
        <f t="shared" ref="E66" si="131">+IFERROR(E65/D65-1,"nm")</f>
        <v>5.3085600530855981E-2</v>
      </c>
      <c r="F66" s="51">
        <f t="shared" ref="F66" si="132">+IFERROR(F65/E65-1,"nm")</f>
        <v>0.25708884688090738</v>
      </c>
      <c r="G66" s="51">
        <f t="shared" ref="G66" si="133">+IFERROR(G65/F65-1,"nm")</f>
        <v>-0.22756892230576442</v>
      </c>
      <c r="H66" s="51">
        <f t="shared" ref="H66" si="134">+IFERROR(H65/G65-1,"nm")</f>
        <v>0.58014276443867629</v>
      </c>
      <c r="I66" s="51">
        <f>+IFERROR(I65/H65-1,"nm")</f>
        <v>0.3523613963039014</v>
      </c>
    </row>
    <row r="67" spans="1:14" x14ac:dyDescent="0.25">
      <c r="A67" s="50" t="s">
        <v>132</v>
      </c>
      <c r="B67" s="51">
        <f>+IFERROR(B65/B$45,"nm")</f>
        <v>0.21386472074094864</v>
      </c>
      <c r="C67" s="51">
        <f t="shared" ref="C67:I67" si="135">+IFERROR(C65/C$45,"nm")</f>
        <v>0.24429254955570745</v>
      </c>
      <c r="D67" s="51">
        <f t="shared" si="135"/>
        <v>0.1890840652446675</v>
      </c>
      <c r="E67" s="51">
        <f t="shared" si="135"/>
        <v>0.17171607877082881</v>
      </c>
      <c r="F67" s="51">
        <f t="shared" si="135"/>
        <v>0.20332246229107215</v>
      </c>
      <c r="G67" s="51">
        <f t="shared" si="135"/>
        <v>0.16486573232053064</v>
      </c>
      <c r="H67" s="51">
        <f t="shared" si="135"/>
        <v>0.21255237430167598</v>
      </c>
      <c r="I67" s="51">
        <f t="shared" si="135"/>
        <v>0.26388332398429359</v>
      </c>
    </row>
    <row r="68" spans="1:14" x14ac:dyDescent="0.25">
      <c r="A68" s="9" t="s">
        <v>136</v>
      </c>
      <c r="B68" s="9">
        <f>Historicals!B187+Historicals!B188</f>
        <v>236</v>
      </c>
      <c r="C68" s="9">
        <f>Historicals!C184</f>
        <v>234</v>
      </c>
      <c r="D68" s="9">
        <f>Historicals!D184</f>
        <v>173</v>
      </c>
      <c r="E68" s="9">
        <f>Historicals!E184</f>
        <v>240</v>
      </c>
      <c r="F68" s="9">
        <f>Historicals!F184</f>
        <v>233</v>
      </c>
      <c r="G68" s="9">
        <f>Historicals!G184</f>
        <v>139</v>
      </c>
      <c r="H68" s="9">
        <f>Historicals!H184</f>
        <v>153</v>
      </c>
      <c r="I68" s="9">
        <f>Historicals!I184</f>
        <v>197</v>
      </c>
    </row>
    <row r="69" spans="1:14" x14ac:dyDescent="0.25">
      <c r="A69" s="50" t="s">
        <v>130</v>
      </c>
      <c r="B69" s="51" t="str">
        <f t="shared" ref="B69" si="136">+IFERROR(B68/A68-1,"nm")</f>
        <v>nm</v>
      </c>
      <c r="C69" s="51">
        <f t="shared" ref="C69" si="137">+IFERROR(C68/B68-1,"nm")</f>
        <v>-8.4745762711864181E-3</v>
      </c>
      <c r="D69" s="51">
        <f t="shared" ref="D69" si="138">+IFERROR(D68/C68-1,"nm")</f>
        <v>-0.26068376068376065</v>
      </c>
      <c r="E69" s="51">
        <f t="shared" ref="E69" si="139">+IFERROR(E68/D68-1,"nm")</f>
        <v>0.38728323699421963</v>
      </c>
      <c r="F69" s="51">
        <f t="shared" ref="F69" si="140">+IFERROR(F68/E68-1,"nm")</f>
        <v>-2.9166666666666674E-2</v>
      </c>
      <c r="G69" s="51">
        <f t="shared" ref="G69" si="141">+IFERROR(G68/F68-1,"nm")</f>
        <v>-0.40343347639484983</v>
      </c>
      <c r="H69" s="51">
        <f t="shared" ref="H69" si="142">+IFERROR(H68/G68-1,"nm")</f>
        <v>0.10071942446043169</v>
      </c>
      <c r="I69" s="51">
        <f>+IFERROR(I68/H68-1,"nm")</f>
        <v>0.28758169934640532</v>
      </c>
    </row>
    <row r="70" spans="1:14" x14ac:dyDescent="0.25">
      <c r="A70" s="50" t="s">
        <v>134</v>
      </c>
      <c r="B70" s="51">
        <f>+IFERROR(B68/B$45,"nm")</f>
        <v>3.3118158854897557E-2</v>
      </c>
      <c r="C70" s="51">
        <f t="shared" ref="C70:I70" si="143">+IFERROR(C68/C$45,"nm")</f>
        <v>3.1989063568010935E-2</v>
      </c>
      <c r="D70" s="51">
        <f t="shared" si="143"/>
        <v>2.1706398996235884E-2</v>
      </c>
      <c r="E70" s="51">
        <f t="shared" si="143"/>
        <v>2.5968405107119671E-2</v>
      </c>
      <c r="F70" s="51">
        <f t="shared" si="143"/>
        <v>2.3746432939258051E-2</v>
      </c>
      <c r="G70" s="51">
        <f t="shared" si="143"/>
        <v>1.4871081630469669E-2</v>
      </c>
      <c r="H70" s="51">
        <f t="shared" si="143"/>
        <v>1.3355446927374302E-2</v>
      </c>
      <c r="I70" s="51">
        <f t="shared" si="143"/>
        <v>1.5786521355877874E-2</v>
      </c>
    </row>
    <row r="71" spans="1:14" x14ac:dyDescent="0.25">
      <c r="A71" s="47" t="s">
        <v>103</v>
      </c>
      <c r="B71" s="47"/>
      <c r="C71" s="47"/>
      <c r="D71" s="47"/>
      <c r="E71" s="47"/>
      <c r="F71" s="47"/>
      <c r="G71" s="47"/>
      <c r="H71" s="47"/>
      <c r="I71" s="47"/>
      <c r="J71" s="43"/>
      <c r="K71" s="43"/>
      <c r="L71" s="43"/>
      <c r="M71" s="43"/>
      <c r="N71" s="43"/>
    </row>
    <row r="72" spans="1:14" x14ac:dyDescent="0.25">
      <c r="A72" s="9" t="s">
        <v>137</v>
      </c>
      <c r="B72" s="9">
        <f>Historicals!B122</f>
        <v>3067</v>
      </c>
      <c r="C72" s="9">
        <f>Historicals!C122</f>
        <v>3785</v>
      </c>
      <c r="D72" s="9">
        <f>Historicals!D122</f>
        <v>4237</v>
      </c>
      <c r="E72" s="9">
        <f>Historicals!E122</f>
        <v>5134</v>
      </c>
      <c r="F72" s="9">
        <f>Historicals!F122</f>
        <v>6208</v>
      </c>
      <c r="G72" s="9">
        <f>Historicals!G122</f>
        <v>6679</v>
      </c>
      <c r="H72" s="9">
        <f>Historicals!H122</f>
        <v>8290</v>
      </c>
      <c r="I72" s="9">
        <f>Historicals!I122</f>
        <v>7547</v>
      </c>
    </row>
    <row r="73" spans="1:14" x14ac:dyDescent="0.25">
      <c r="A73" s="48" t="s">
        <v>130</v>
      </c>
      <c r="B73" s="51" t="str">
        <f t="shared" ref="B73" si="144">+IFERROR(B72/A72-1,"nm")</f>
        <v>nm</v>
      </c>
      <c r="C73" s="51">
        <f t="shared" ref="C73" si="145">+IFERROR(C72/B72-1,"nm")</f>
        <v>0.23410498858819695</v>
      </c>
      <c r="D73" s="51">
        <f t="shared" ref="D73" si="146">+IFERROR(D72/C72-1,"nm")</f>
        <v>0.11941875825627468</v>
      </c>
      <c r="E73" s="51">
        <f t="shared" ref="E73" si="147">+IFERROR(E72/D72-1,"nm")</f>
        <v>0.21170639603493036</v>
      </c>
      <c r="F73" s="51">
        <f t="shared" ref="F73" si="148">+IFERROR(F72/E72-1,"nm")</f>
        <v>0.20919361121932223</v>
      </c>
      <c r="G73" s="51">
        <f t="shared" ref="G73" si="149">+IFERROR(G72/F72-1,"nm")</f>
        <v>7.5869845360824639E-2</v>
      </c>
      <c r="H73" s="51">
        <f t="shared" ref="H73" si="150">+IFERROR(H72/G72-1,"nm")</f>
        <v>0.24120377301991325</v>
      </c>
      <c r="I73" s="51">
        <f>+IFERROR(I72/H72-1,"nm")</f>
        <v>-8.9626055488540413E-2</v>
      </c>
    </row>
    <row r="74" spans="1:14" x14ac:dyDescent="0.25">
      <c r="A74" s="49" t="s">
        <v>114</v>
      </c>
      <c r="B74" s="3">
        <f>Historicals!B123</f>
        <v>2016</v>
      </c>
      <c r="C74" s="3">
        <f>Historicals!C123</f>
        <v>2599</v>
      </c>
      <c r="D74" s="3">
        <f>Historicals!D123</f>
        <v>2920</v>
      </c>
      <c r="E74" s="3">
        <f>Historicals!E123</f>
        <v>3496</v>
      </c>
      <c r="F74" s="3">
        <f>Historicals!F123</f>
        <v>4262</v>
      </c>
      <c r="G74" s="3">
        <f>Historicals!G123</f>
        <v>4635</v>
      </c>
      <c r="H74" s="3">
        <f>Historicals!H123</f>
        <v>5748</v>
      </c>
      <c r="I74" s="3">
        <f>Historicals!I123</f>
        <v>5416</v>
      </c>
    </row>
    <row r="75" spans="1:14" x14ac:dyDescent="0.25">
      <c r="A75" s="48" t="s">
        <v>130</v>
      </c>
      <c r="B75" s="51" t="str">
        <f t="shared" ref="B75" si="151">+IFERROR(B74/A74-1,"nm")</f>
        <v>nm</v>
      </c>
      <c r="C75" s="51">
        <f t="shared" ref="C75" si="152">+IFERROR(C74/B74-1,"nm")</f>
        <v>0.28918650793650791</v>
      </c>
      <c r="D75" s="51">
        <f t="shared" ref="D75" si="153">+IFERROR(D74/C74-1,"nm")</f>
        <v>0.12350904193920731</v>
      </c>
      <c r="E75" s="51">
        <f t="shared" ref="E75" si="154">+IFERROR(E74/D74-1,"nm")</f>
        <v>0.19726027397260282</v>
      </c>
      <c r="F75" s="51">
        <f t="shared" ref="F75" si="155">+IFERROR(F74/E74-1,"nm")</f>
        <v>0.21910755148741412</v>
      </c>
      <c r="G75" s="51">
        <f t="shared" ref="G75" si="156">+IFERROR(G74/F74-1,"nm")</f>
        <v>8.7517597372125833E-2</v>
      </c>
      <c r="H75" s="51">
        <f t="shared" ref="H75" si="157">+IFERROR(H74/G74-1,"nm")</f>
        <v>0.24012944983818763</v>
      </c>
      <c r="I75" s="51">
        <f>+IFERROR(I74/H74-1,"nm")</f>
        <v>-5.7759220598469052E-2</v>
      </c>
    </row>
    <row r="76" spans="1:14" x14ac:dyDescent="0.25">
      <c r="A76" s="48" t="s">
        <v>138</v>
      </c>
      <c r="B76" s="51">
        <f>Historicals!B223</f>
        <v>0.28000000000000003</v>
      </c>
      <c r="C76" s="51">
        <f>Historicals!C223</f>
        <v>0.28999999999999998</v>
      </c>
      <c r="D76" s="51">
        <f>Historicals!D223</f>
        <v>0.12</v>
      </c>
      <c r="E76" s="51">
        <f>Historicals!E223</f>
        <v>0.2</v>
      </c>
      <c r="F76" s="51">
        <f>Historicals!F223</f>
        <v>0.22</v>
      </c>
      <c r="G76" s="51">
        <f>Historicals!G223</f>
        <v>0.09</v>
      </c>
      <c r="H76" s="51">
        <f>Historicals!H223</f>
        <v>0.24</v>
      </c>
      <c r="I76" s="51">
        <f>Historicals!I223</f>
        <v>-0.1</v>
      </c>
    </row>
    <row r="77" spans="1:14" x14ac:dyDescent="0.25">
      <c r="A77" s="48" t="s">
        <v>139</v>
      </c>
      <c r="B77" s="51" t="str">
        <f t="shared" ref="B77:H77" si="158">+IFERROR(B75-B76,"nm")</f>
        <v>nm</v>
      </c>
      <c r="C77" s="51">
        <f t="shared" si="158"/>
        <v>-8.134920634920717E-4</v>
      </c>
      <c r="D77" s="51">
        <f t="shared" si="158"/>
        <v>3.5090419392073136E-3</v>
      </c>
      <c r="E77" s="51">
        <f t="shared" si="158"/>
        <v>-2.7397260273971935E-3</v>
      </c>
      <c r="F77" s="51">
        <f t="shared" si="158"/>
        <v>-8.9244851258588054E-4</v>
      </c>
      <c r="G77" s="51">
        <f t="shared" si="158"/>
        <v>-2.482402627874164E-3</v>
      </c>
      <c r="H77" s="51">
        <f t="shared" si="158"/>
        <v>1.2944983818763411E-4</v>
      </c>
      <c r="I77" s="51">
        <f>+IFERROR(I75-I76,"nm")</f>
        <v>4.2240779401530953E-2</v>
      </c>
    </row>
    <row r="78" spans="1:14" x14ac:dyDescent="0.25">
      <c r="A78" s="49" t="s">
        <v>115</v>
      </c>
      <c r="B78" s="3">
        <f>Historicals!B124</f>
        <v>925</v>
      </c>
      <c r="C78" s="3">
        <f>Historicals!C124</f>
        <v>1055</v>
      </c>
      <c r="D78" s="3">
        <f>Historicals!D124</f>
        <v>1188</v>
      </c>
      <c r="E78" s="3">
        <f>Historicals!E124</f>
        <v>1508</v>
      </c>
      <c r="F78" s="3">
        <f>Historicals!F124</f>
        <v>1808</v>
      </c>
      <c r="G78" s="3">
        <f>Historicals!G124</f>
        <v>1896</v>
      </c>
      <c r="H78" s="3">
        <f>Historicals!H124</f>
        <v>2347</v>
      </c>
      <c r="I78" s="3">
        <f>Historicals!I124</f>
        <v>1938</v>
      </c>
    </row>
    <row r="79" spans="1:14" x14ac:dyDescent="0.25">
      <c r="A79" s="48" t="s">
        <v>130</v>
      </c>
      <c r="B79" s="51" t="str">
        <f t="shared" ref="B79" si="159">+IFERROR(B78/A78-1,"nm")</f>
        <v>nm</v>
      </c>
      <c r="C79" s="51">
        <f t="shared" ref="C79" si="160">+IFERROR(C78/B78-1,"nm")</f>
        <v>0.14054054054054044</v>
      </c>
      <c r="D79" s="51">
        <f t="shared" ref="D79" si="161">+IFERROR(D78/C78-1,"nm")</f>
        <v>0.12606635071090055</v>
      </c>
      <c r="E79" s="51">
        <f t="shared" ref="E79" si="162">+IFERROR(E78/D78-1,"nm")</f>
        <v>0.26936026936026947</v>
      </c>
      <c r="F79" s="51">
        <f t="shared" ref="F79" si="163">+IFERROR(F78/E78-1,"nm")</f>
        <v>0.19893899204244025</v>
      </c>
      <c r="G79" s="51">
        <f t="shared" ref="G79" si="164">+IFERROR(G78/F78-1,"nm")</f>
        <v>4.8672566371681381E-2</v>
      </c>
      <c r="H79" s="51">
        <f t="shared" ref="H79" si="165">+IFERROR(H78/G78-1,"nm")</f>
        <v>0.2378691983122363</v>
      </c>
      <c r="I79" s="51">
        <f>+IFERROR(I78/H78-1,"nm")</f>
        <v>-0.17426501917341286</v>
      </c>
    </row>
    <row r="80" spans="1:14" x14ac:dyDescent="0.25">
      <c r="A80" s="48" t="s">
        <v>138</v>
      </c>
      <c r="B80" s="51">
        <f>Historicals!B224</f>
        <v>7.0000000000000007E-2</v>
      </c>
      <c r="C80" s="51">
        <f>Historicals!C224</f>
        <v>0.14000000000000001</v>
      </c>
      <c r="D80" s="51">
        <f>Historicals!D224</f>
        <v>0.13</v>
      </c>
      <c r="E80" s="51">
        <f>Historicals!E224</f>
        <v>0.27</v>
      </c>
      <c r="F80" s="51">
        <f>Historicals!F224</f>
        <v>0.2</v>
      </c>
      <c r="G80" s="51">
        <f>Historicals!G224</f>
        <v>0.05</v>
      </c>
      <c r="H80" s="51">
        <f>Historicals!H224</f>
        <v>0.24</v>
      </c>
      <c r="I80" s="51">
        <f>Historicals!I224</f>
        <v>-0.21</v>
      </c>
    </row>
    <row r="81" spans="1:9" x14ac:dyDescent="0.25">
      <c r="A81" s="48" t="s">
        <v>139</v>
      </c>
      <c r="B81" s="51" t="str">
        <f t="shared" ref="B81:H81" si="166">+IFERROR(B79-B80,"nm")</f>
        <v>nm</v>
      </c>
      <c r="C81" s="51">
        <f t="shared" si="166"/>
        <v>5.40540540540424E-4</v>
      </c>
      <c r="D81" s="51">
        <f t="shared" si="166"/>
        <v>-3.9336492890994501E-3</v>
      </c>
      <c r="E81" s="51">
        <f t="shared" si="166"/>
        <v>-6.3973063973055133E-4</v>
      </c>
      <c r="F81" s="51">
        <f t="shared" si="166"/>
        <v>-1.0610079575597564E-3</v>
      </c>
      <c r="G81" s="51">
        <f t="shared" si="166"/>
        <v>-1.3274336283186222E-3</v>
      </c>
      <c r="H81" s="51">
        <f t="shared" si="166"/>
        <v>-2.1308016877636948E-3</v>
      </c>
      <c r="I81" s="51">
        <f>+IFERROR(I79-I80,"nm")</f>
        <v>3.5734980826587132E-2</v>
      </c>
    </row>
    <row r="82" spans="1:9" x14ac:dyDescent="0.25">
      <c r="A82" s="49" t="s">
        <v>116</v>
      </c>
      <c r="B82" s="3">
        <f>Historicals!B125</f>
        <v>126</v>
      </c>
      <c r="C82" s="3">
        <f>Historicals!C125</f>
        <v>131</v>
      </c>
      <c r="D82" s="3">
        <f>Historicals!D125</f>
        <v>129</v>
      </c>
      <c r="E82" s="3">
        <f>Historicals!E125</f>
        <v>130</v>
      </c>
      <c r="F82" s="3">
        <f>Historicals!F125</f>
        <v>138</v>
      </c>
      <c r="G82" s="3">
        <f>Historicals!G125</f>
        <v>148</v>
      </c>
      <c r="H82" s="3">
        <f>Historicals!H125</f>
        <v>195</v>
      </c>
      <c r="I82" s="3">
        <f>Historicals!I125</f>
        <v>193</v>
      </c>
    </row>
    <row r="83" spans="1:9" x14ac:dyDescent="0.25">
      <c r="A83" s="48" t="s">
        <v>130</v>
      </c>
      <c r="B83" s="51" t="str">
        <f t="shared" ref="B83" si="167">+IFERROR(B82/A82-1,"nm")</f>
        <v>nm</v>
      </c>
      <c r="C83" s="51">
        <f t="shared" ref="C83" si="168">+IFERROR(C82/B82-1,"nm")</f>
        <v>3.9682539682539764E-2</v>
      </c>
      <c r="D83" s="51">
        <f t="shared" ref="D83" si="169">+IFERROR(D82/C82-1,"nm")</f>
        <v>-1.5267175572519109E-2</v>
      </c>
      <c r="E83" s="51">
        <f t="shared" ref="E83" si="170">+IFERROR(E82/D82-1,"nm")</f>
        <v>7.7519379844961378E-3</v>
      </c>
      <c r="F83" s="51">
        <f t="shared" ref="F83" si="171">+IFERROR(F82/E82-1,"nm")</f>
        <v>6.1538461538461542E-2</v>
      </c>
      <c r="G83" s="51">
        <f t="shared" ref="G83" si="172">+IFERROR(G82/F82-1,"nm")</f>
        <v>7.2463768115942129E-2</v>
      </c>
      <c r="H83" s="51">
        <f t="shared" ref="H83" si="173">+IFERROR(H82/G82-1,"nm")</f>
        <v>0.31756756756756754</v>
      </c>
      <c r="I83" s="51">
        <f>+IFERROR(I82/H82-1,"nm")</f>
        <v>-1.025641025641022E-2</v>
      </c>
    </row>
    <row r="84" spans="1:9" x14ac:dyDescent="0.25">
      <c r="A84" s="48" t="s">
        <v>138</v>
      </c>
      <c r="B84" s="51">
        <f>Historicals!B225</f>
        <v>0.01</v>
      </c>
      <c r="C84" s="51">
        <f>Historicals!C225</f>
        <v>0.04</v>
      </c>
      <c r="D84" s="51">
        <f>Historicals!D225</f>
        <v>-0.02</v>
      </c>
      <c r="E84" s="51">
        <f>Historicals!E225</f>
        <v>0.01</v>
      </c>
      <c r="F84" s="51">
        <f>Historicals!F225</f>
        <v>0.06</v>
      </c>
      <c r="G84" s="51">
        <f>Historicals!G225</f>
        <v>7.0000000000000007E-2</v>
      </c>
      <c r="H84" s="51">
        <f>Historicals!H225</f>
        <v>0.32</v>
      </c>
      <c r="I84" s="51">
        <f>Historicals!I225</f>
        <v>-0.06</v>
      </c>
    </row>
    <row r="85" spans="1:9" x14ac:dyDescent="0.25">
      <c r="A85" s="48" t="s">
        <v>139</v>
      </c>
      <c r="B85" s="51" t="str">
        <f t="shared" ref="B85:H85" si="174">+IFERROR(B83-B84,"nm")</f>
        <v>nm</v>
      </c>
      <c r="C85" s="51">
        <f t="shared" si="174"/>
        <v>-3.1746031746023723E-4</v>
      </c>
      <c r="D85" s="51">
        <f t="shared" si="174"/>
        <v>4.732824427480891E-3</v>
      </c>
      <c r="E85" s="51">
        <f t="shared" si="174"/>
        <v>-2.2480620155038624E-3</v>
      </c>
      <c r="F85" s="51">
        <f t="shared" si="174"/>
        <v>1.5384615384615441E-3</v>
      </c>
      <c r="G85" s="51">
        <f t="shared" si="174"/>
        <v>2.4637681159421221E-3</v>
      </c>
      <c r="H85" s="51">
        <f t="shared" si="174"/>
        <v>-2.4324324324324631E-3</v>
      </c>
      <c r="I85" s="51">
        <f>+IFERROR(I83-I84,"nm")</f>
        <v>4.9743589743589778E-2</v>
      </c>
    </row>
    <row r="86" spans="1:9" x14ac:dyDescent="0.25">
      <c r="A86" s="9" t="s">
        <v>131</v>
      </c>
      <c r="B86" s="52">
        <f t="shared" ref="B86:H86" si="175">+B92+B89</f>
        <v>1039</v>
      </c>
      <c r="C86" s="52">
        <f t="shared" si="175"/>
        <v>1420</v>
      </c>
      <c r="D86" s="52">
        <f t="shared" si="175"/>
        <v>1561</v>
      </c>
      <c r="E86" s="52">
        <f t="shared" si="175"/>
        <v>1863</v>
      </c>
      <c r="F86" s="52">
        <f t="shared" si="175"/>
        <v>2426</v>
      </c>
      <c r="G86" s="52">
        <f t="shared" si="175"/>
        <v>2534</v>
      </c>
      <c r="H86" s="52">
        <f t="shared" si="175"/>
        <v>3289</v>
      </c>
      <c r="I86" s="52">
        <f>+I92+I89</f>
        <v>2406</v>
      </c>
    </row>
    <row r="87" spans="1:9" x14ac:dyDescent="0.25">
      <c r="A87" s="50" t="s">
        <v>130</v>
      </c>
      <c r="B87" s="51" t="str">
        <f t="shared" ref="B87" si="176">+IFERROR(B86/A86-1,"nm")</f>
        <v>nm</v>
      </c>
      <c r="C87" s="51">
        <f t="shared" ref="C87" si="177">+IFERROR(C86/B86-1,"nm")</f>
        <v>0.36669874879692022</v>
      </c>
      <c r="D87" s="51">
        <f t="shared" ref="D87" si="178">+IFERROR(D86/C86-1,"nm")</f>
        <v>9.9295774647887303E-2</v>
      </c>
      <c r="E87" s="51">
        <f t="shared" ref="E87" si="179">+IFERROR(E86/D86-1,"nm")</f>
        <v>0.19346572709801402</v>
      </c>
      <c r="F87" s="51">
        <f t="shared" ref="F87" si="180">+IFERROR(F86/E86-1,"nm")</f>
        <v>0.3022007514761138</v>
      </c>
      <c r="G87" s="51">
        <f t="shared" ref="G87" si="181">+IFERROR(G86/F86-1,"nm")</f>
        <v>4.4517724649629109E-2</v>
      </c>
      <c r="H87" s="51">
        <f t="shared" ref="H87" si="182">+IFERROR(H86/G86-1,"nm")</f>
        <v>0.29794790844514596</v>
      </c>
      <c r="I87" s="51">
        <f>+IFERROR(I86/H86-1,"nm")</f>
        <v>-0.26847065977500761</v>
      </c>
    </row>
    <row r="88" spans="1:9" x14ac:dyDescent="0.25">
      <c r="A88" s="50" t="s">
        <v>132</v>
      </c>
      <c r="B88" s="51">
        <f>+IFERROR(B86/B$72,"nm")</f>
        <v>0.33876752526899251</v>
      </c>
      <c r="C88" s="51">
        <f t="shared" ref="C88:I88" si="183">+IFERROR(C86/C$72,"nm")</f>
        <v>0.37516512549537651</v>
      </c>
      <c r="D88" s="51">
        <f t="shared" si="183"/>
        <v>0.36842105263157893</v>
      </c>
      <c r="E88" s="51">
        <f t="shared" si="183"/>
        <v>0.36287495130502534</v>
      </c>
      <c r="F88" s="51">
        <f t="shared" si="183"/>
        <v>0.3907860824742268</v>
      </c>
      <c r="G88" s="51">
        <f t="shared" si="183"/>
        <v>0.37939811349004343</v>
      </c>
      <c r="H88" s="51">
        <f t="shared" si="183"/>
        <v>0.39674306393244874</v>
      </c>
      <c r="I88" s="51">
        <f t="shared" si="183"/>
        <v>0.31880217304889358</v>
      </c>
    </row>
    <row r="89" spans="1:9" x14ac:dyDescent="0.25">
      <c r="A89" s="9" t="s">
        <v>133</v>
      </c>
      <c r="B89" s="9">
        <f>Historicals!B200</f>
        <v>46</v>
      </c>
      <c r="C89" s="9">
        <f>Historicals!C200</f>
        <v>48</v>
      </c>
      <c r="D89" s="9">
        <f>Historicals!D200</f>
        <v>54</v>
      </c>
      <c r="E89" s="9">
        <f>Historicals!E200</f>
        <v>56</v>
      </c>
      <c r="F89" s="9">
        <f>Historicals!F200</f>
        <v>50</v>
      </c>
      <c r="G89" s="9">
        <f>Historicals!G200</f>
        <v>44</v>
      </c>
      <c r="H89" s="9">
        <f>Historicals!H200</f>
        <v>46</v>
      </c>
      <c r="I89" s="9">
        <f>Historicals!I200</f>
        <v>41</v>
      </c>
    </row>
    <row r="90" spans="1:9" x14ac:dyDescent="0.25">
      <c r="A90" s="50" t="s">
        <v>130</v>
      </c>
      <c r="B90" s="51" t="str">
        <f t="shared" ref="B90" si="184">+IFERROR(B89/A89-1,"nm")</f>
        <v>nm</v>
      </c>
      <c r="C90" s="51">
        <f t="shared" ref="C90" si="185">+IFERROR(C89/B89-1,"nm")</f>
        <v>4.3478260869565188E-2</v>
      </c>
      <c r="D90" s="51">
        <f t="shared" ref="D90" si="186">+IFERROR(D89/C89-1,"nm")</f>
        <v>0.125</v>
      </c>
      <c r="E90" s="51">
        <f t="shared" ref="E90" si="187">+IFERROR(E89/D89-1,"nm")</f>
        <v>3.7037037037036979E-2</v>
      </c>
      <c r="F90" s="51">
        <f t="shared" ref="F90" si="188">+IFERROR(F89/E89-1,"nm")</f>
        <v>-0.1071428571428571</v>
      </c>
      <c r="G90" s="51">
        <f t="shared" ref="G90" si="189">+IFERROR(G89/F89-1,"nm")</f>
        <v>-0.12</v>
      </c>
      <c r="H90" s="51">
        <f t="shared" ref="H90" si="190">+IFERROR(H89/G89-1,"nm")</f>
        <v>4.5454545454545414E-2</v>
      </c>
      <c r="I90" s="51">
        <f>+IFERROR(I89/H89-1,"nm")</f>
        <v>-0.10869565217391308</v>
      </c>
    </row>
    <row r="91" spans="1:9" x14ac:dyDescent="0.25">
      <c r="A91" s="50" t="s">
        <v>134</v>
      </c>
      <c r="B91" s="51">
        <f>+IFERROR(B89/B$72,"nm")</f>
        <v>1.4998369742419302E-2</v>
      </c>
      <c r="C91" s="51">
        <f t="shared" ref="C91:I91" si="191">+IFERROR(C89/C$72,"nm")</f>
        <v>1.2681638044914135E-2</v>
      </c>
      <c r="D91" s="51">
        <f t="shared" si="191"/>
        <v>1.2744866650932263E-2</v>
      </c>
      <c r="E91" s="51">
        <f t="shared" si="191"/>
        <v>1.090767432800935E-2</v>
      </c>
      <c r="F91" s="51">
        <f t="shared" si="191"/>
        <v>8.0541237113402053E-3</v>
      </c>
      <c r="G91" s="51">
        <f t="shared" si="191"/>
        <v>6.5878125467884411E-3</v>
      </c>
      <c r="H91" s="51">
        <f t="shared" si="191"/>
        <v>5.5488540410132689E-3</v>
      </c>
      <c r="I91" s="51">
        <f t="shared" si="191"/>
        <v>5.4326222340002651E-3</v>
      </c>
    </row>
    <row r="92" spans="1:9" x14ac:dyDescent="0.25">
      <c r="A92" s="9" t="s">
        <v>135</v>
      </c>
      <c r="B92" s="9">
        <f>Historicals!B155</f>
        <v>993</v>
      </c>
      <c r="C92" s="9">
        <f>Historicals!C155</f>
        <v>1372</v>
      </c>
      <c r="D92" s="9">
        <f>Historicals!D155</f>
        <v>1507</v>
      </c>
      <c r="E92" s="9">
        <f>Historicals!E155</f>
        <v>1807</v>
      </c>
      <c r="F92" s="9">
        <f>Historicals!F155</f>
        <v>2376</v>
      </c>
      <c r="G92" s="9">
        <f>Historicals!G155</f>
        <v>2490</v>
      </c>
      <c r="H92" s="9">
        <f>Historicals!H155</f>
        <v>3243</v>
      </c>
      <c r="I92" s="9">
        <f>Historicals!I155</f>
        <v>2365</v>
      </c>
    </row>
    <row r="93" spans="1:9" x14ac:dyDescent="0.25">
      <c r="A93" s="50" t="s">
        <v>130</v>
      </c>
      <c r="B93" s="51" t="str">
        <f t="shared" ref="B93" si="192">+IFERROR(B92/A92-1,"nm")</f>
        <v>nm</v>
      </c>
      <c r="C93" s="51">
        <f t="shared" ref="C93" si="193">+IFERROR(C92/B92-1,"nm")</f>
        <v>0.38167170191339372</v>
      </c>
      <c r="D93" s="51">
        <f t="shared" ref="D93" si="194">+IFERROR(D92/C92-1,"nm")</f>
        <v>9.8396501457725938E-2</v>
      </c>
      <c r="E93" s="51">
        <f t="shared" ref="E93" si="195">+IFERROR(E92/D92-1,"nm")</f>
        <v>0.19907100199071004</v>
      </c>
      <c r="F93" s="51">
        <f t="shared" ref="F93" si="196">+IFERROR(F92/E92-1,"nm")</f>
        <v>0.31488655229662421</v>
      </c>
      <c r="G93" s="51">
        <f t="shared" ref="G93" si="197">+IFERROR(G92/F92-1,"nm")</f>
        <v>4.7979797979798011E-2</v>
      </c>
      <c r="H93" s="51">
        <f t="shared" ref="H93" si="198">+IFERROR(H92/G92-1,"nm")</f>
        <v>0.30240963855421676</v>
      </c>
      <c r="I93" s="51">
        <f>+IFERROR(I92/H92-1,"nm")</f>
        <v>-0.27073697193956214</v>
      </c>
    </row>
    <row r="94" spans="1:9" x14ac:dyDescent="0.25">
      <c r="A94" s="50" t="s">
        <v>132</v>
      </c>
      <c r="B94" s="51">
        <f>+IFERROR(B92/B$72,"nm")</f>
        <v>0.3237691555265732</v>
      </c>
      <c r="C94" s="51">
        <f t="shared" ref="C94:I94" si="199">+IFERROR(C92/C$72,"nm")</f>
        <v>0.36248348745046233</v>
      </c>
      <c r="D94" s="51">
        <f t="shared" si="199"/>
        <v>0.35567618598064671</v>
      </c>
      <c r="E94" s="51">
        <f t="shared" si="199"/>
        <v>0.35196727697701596</v>
      </c>
      <c r="F94" s="51">
        <f t="shared" si="199"/>
        <v>0.38273195876288657</v>
      </c>
      <c r="G94" s="51">
        <f t="shared" si="199"/>
        <v>0.37281030094325496</v>
      </c>
      <c r="H94" s="51">
        <f t="shared" si="199"/>
        <v>0.39119420989143544</v>
      </c>
      <c r="I94" s="51">
        <f t="shared" si="199"/>
        <v>0.31336955081489332</v>
      </c>
    </row>
    <row r="95" spans="1:9" x14ac:dyDescent="0.25">
      <c r="A95" s="9" t="s">
        <v>136</v>
      </c>
      <c r="B95" s="9">
        <f>Historicals!B185</f>
        <v>69</v>
      </c>
      <c r="C95" s="9">
        <f>Historicals!C185</f>
        <v>44</v>
      </c>
      <c r="D95" s="9">
        <f>Historicals!D185</f>
        <v>51</v>
      </c>
      <c r="E95" s="9">
        <f>Historicals!E185</f>
        <v>76</v>
      </c>
      <c r="F95" s="9">
        <f>Historicals!F185</f>
        <v>49</v>
      </c>
      <c r="G95" s="9">
        <f>Historicals!G185</f>
        <v>28</v>
      </c>
      <c r="H95" s="9">
        <f>Historicals!H185</f>
        <v>94</v>
      </c>
      <c r="I95" s="9">
        <f>Historicals!I185</f>
        <v>78</v>
      </c>
    </row>
    <row r="96" spans="1:9" x14ac:dyDescent="0.25">
      <c r="A96" s="50" t="s">
        <v>130</v>
      </c>
      <c r="B96" s="51" t="str">
        <f t="shared" ref="B96" si="200">+IFERROR(B95/A95-1,"nm")</f>
        <v>nm</v>
      </c>
      <c r="C96" s="51">
        <f t="shared" ref="C96" si="201">+IFERROR(C95/B95-1,"nm")</f>
        <v>-0.3623188405797102</v>
      </c>
      <c r="D96" s="51">
        <f t="shared" ref="D96" si="202">+IFERROR(D95/C95-1,"nm")</f>
        <v>0.15909090909090917</v>
      </c>
      <c r="E96" s="51">
        <f t="shared" ref="E96" si="203">+IFERROR(E95/D95-1,"nm")</f>
        <v>0.49019607843137258</v>
      </c>
      <c r="F96" s="51">
        <f t="shared" ref="F96" si="204">+IFERROR(F95/E95-1,"nm")</f>
        <v>-0.35526315789473684</v>
      </c>
      <c r="G96" s="51">
        <f t="shared" ref="G96" si="205">+IFERROR(G95/F95-1,"nm")</f>
        <v>-0.4285714285714286</v>
      </c>
      <c r="H96" s="51">
        <f t="shared" ref="H96" si="206">+IFERROR(H95/G95-1,"nm")</f>
        <v>2.3571428571428572</v>
      </c>
      <c r="I96" s="51">
        <f>+IFERROR(I95/H95-1,"nm")</f>
        <v>-0.17021276595744683</v>
      </c>
    </row>
    <row r="97" spans="1:14" x14ac:dyDescent="0.25">
      <c r="A97" s="50" t="s">
        <v>134</v>
      </c>
      <c r="B97" s="51">
        <f>+IFERROR(B95/B$72,"nm")</f>
        <v>2.2497554613628953E-2</v>
      </c>
      <c r="C97" s="51">
        <f t="shared" ref="C97:I97" si="207">+IFERROR(C95/C$72,"nm")</f>
        <v>1.1624834874504624E-2</v>
      </c>
      <c r="D97" s="51">
        <f t="shared" si="207"/>
        <v>1.2036818503658248E-2</v>
      </c>
      <c r="E97" s="51">
        <f t="shared" si="207"/>
        <v>1.4803272302298403E-2</v>
      </c>
      <c r="F97" s="51">
        <f t="shared" si="207"/>
        <v>7.8930412371134018E-3</v>
      </c>
      <c r="G97" s="51">
        <f t="shared" si="207"/>
        <v>4.1922443479562805E-3</v>
      </c>
      <c r="H97" s="51">
        <f t="shared" si="207"/>
        <v>1.1338962605548853E-2</v>
      </c>
      <c r="I97" s="51">
        <f t="shared" si="207"/>
        <v>1.0335232542732211E-2</v>
      </c>
    </row>
    <row r="98" spans="1:14" x14ac:dyDescent="0.25">
      <c r="A98" s="47" t="s">
        <v>107</v>
      </c>
      <c r="B98" s="47"/>
      <c r="C98" s="47"/>
      <c r="D98" s="47"/>
      <c r="E98" s="47"/>
      <c r="F98" s="47"/>
      <c r="G98" s="47"/>
      <c r="H98" s="47"/>
      <c r="I98" s="47"/>
      <c r="J98" s="43"/>
      <c r="K98" s="43"/>
      <c r="L98" s="43"/>
      <c r="M98" s="43"/>
      <c r="N98" s="43"/>
    </row>
    <row r="99" spans="1:14" x14ac:dyDescent="0.25">
      <c r="A99" s="9" t="s">
        <v>137</v>
      </c>
      <c r="B99" s="9">
        <f>Historicals!B138+Historicals!B142</f>
        <v>4653</v>
      </c>
      <c r="C99" s="9">
        <f>Historicals!C138+Historicals!C142</f>
        <v>4570</v>
      </c>
      <c r="D99" s="9">
        <f>Historicals!D126</f>
        <v>4737</v>
      </c>
      <c r="E99" s="9">
        <f>Historicals!E126</f>
        <v>5166</v>
      </c>
      <c r="F99" s="9">
        <f>Historicals!F126</f>
        <v>5254</v>
      </c>
      <c r="G99" s="9">
        <f>Historicals!G126</f>
        <v>5028</v>
      </c>
      <c r="H99" s="9">
        <f>Historicals!H126</f>
        <v>5343</v>
      </c>
      <c r="I99" s="9">
        <f>Historicals!I126</f>
        <v>5955</v>
      </c>
    </row>
    <row r="100" spans="1:14" x14ac:dyDescent="0.25">
      <c r="A100" s="48" t="s">
        <v>130</v>
      </c>
      <c r="B100" s="51" t="str">
        <f t="shared" ref="B100" si="208">+IFERROR(B99/A99-1,"nm")</f>
        <v>nm</v>
      </c>
      <c r="C100" s="51">
        <f t="shared" ref="C100" si="209">+IFERROR(C99/B99-1,"nm")</f>
        <v>-1.783795400816679E-2</v>
      </c>
      <c r="D100" s="51">
        <f t="shared" ref="D100" si="210">+IFERROR(D99/C99-1,"nm")</f>
        <v>3.6542669584245013E-2</v>
      </c>
      <c r="E100" s="51">
        <f t="shared" ref="E100" si="211">+IFERROR(E99/D99-1,"nm")</f>
        <v>9.0563647878403986E-2</v>
      </c>
      <c r="F100" s="51">
        <f t="shared" ref="F100" si="212">+IFERROR(F99/E99-1,"nm")</f>
        <v>1.7034456058846237E-2</v>
      </c>
      <c r="G100" s="51">
        <f t="shared" ref="G100" si="213">+IFERROR(G99/F99-1,"nm")</f>
        <v>-4.3014845831747195E-2</v>
      </c>
      <c r="H100" s="51">
        <f t="shared" ref="H100" si="214">+IFERROR(H99/G99-1,"nm")</f>
        <v>6.2649164677804237E-2</v>
      </c>
      <c r="I100" s="51">
        <f>+IFERROR(I99/H99-1,"nm")</f>
        <v>0.11454239191465465</v>
      </c>
    </row>
    <row r="101" spans="1:14" x14ac:dyDescent="0.25">
      <c r="A101" s="49" t="s">
        <v>114</v>
      </c>
      <c r="B101" s="3">
        <f>Historicals!B138+Historicals!B141</f>
        <v>828</v>
      </c>
      <c r="C101" s="3">
        <f>Historicals!C138+Historicals!C141</f>
        <v>940</v>
      </c>
      <c r="D101" s="3">
        <f>Historicals!D127</f>
        <v>3285</v>
      </c>
      <c r="E101" s="3">
        <f>Historicals!E127</f>
        <v>3575</v>
      </c>
      <c r="F101" s="3">
        <f>Historicals!F127</f>
        <v>3622</v>
      </c>
      <c r="G101" s="3">
        <f>Historicals!G127</f>
        <v>3449</v>
      </c>
      <c r="H101" s="3">
        <f>Historicals!H127</f>
        <v>3659</v>
      </c>
      <c r="I101" s="3">
        <f>Historicals!I127</f>
        <v>4111</v>
      </c>
    </row>
    <row r="102" spans="1:14" x14ac:dyDescent="0.25">
      <c r="A102" s="48" t="s">
        <v>130</v>
      </c>
      <c r="B102" s="51" t="str">
        <f t="shared" ref="B102" si="215">+IFERROR(B101/A101-1,"nm")</f>
        <v>nm</v>
      </c>
      <c r="C102" s="51">
        <f t="shared" ref="C102" si="216">+IFERROR(C101/B101-1,"nm")</f>
        <v>0.13526570048309172</v>
      </c>
      <c r="D102" s="51">
        <f t="shared" ref="D102" si="217">+IFERROR(D101/C101-1,"nm")</f>
        <v>2.4946808510638299</v>
      </c>
      <c r="E102" s="51">
        <f t="shared" ref="E102" si="218">+IFERROR(E101/D101-1,"nm")</f>
        <v>8.8280060882800715E-2</v>
      </c>
      <c r="F102" s="51">
        <f t="shared" ref="F102" si="219">+IFERROR(F101/E101-1,"nm")</f>
        <v>1.3146853146853044E-2</v>
      </c>
      <c r="G102" s="51">
        <f t="shared" ref="G102" si="220">+IFERROR(G101/F101-1,"nm")</f>
        <v>-4.7763666482606326E-2</v>
      </c>
      <c r="H102" s="51">
        <f t="shared" ref="H102" si="221">+IFERROR(H101/G101-1,"nm")</f>
        <v>6.0887213685126174E-2</v>
      </c>
      <c r="I102" s="51">
        <f>+IFERROR(I101/H101-1,"nm")</f>
        <v>0.12353101940420874</v>
      </c>
    </row>
    <row r="103" spans="1:14" x14ac:dyDescent="0.25">
      <c r="A103" s="48" t="s">
        <v>138</v>
      </c>
      <c r="B103" s="51">
        <f>Historicals!B227</f>
        <v>0.01</v>
      </c>
      <c r="C103" s="51">
        <f>Historicals!C227</f>
        <v>0</v>
      </c>
      <c r="D103" s="51">
        <f>Historicals!D227</f>
        <v>0.12</v>
      </c>
      <c r="E103" s="51">
        <f>Historicals!E227</f>
        <v>0.09</v>
      </c>
      <c r="F103" s="51">
        <f>Historicals!F227</f>
        <v>0.01</v>
      </c>
      <c r="G103" s="51">
        <f>Historicals!G227</f>
        <v>-0.02</v>
      </c>
      <c r="H103" s="51">
        <f>Historicals!H227</f>
        <v>0.06</v>
      </c>
      <c r="I103" s="51">
        <f>Historicals!I227</f>
        <v>0.17</v>
      </c>
    </row>
    <row r="104" spans="1:14" x14ac:dyDescent="0.25">
      <c r="A104" s="48" t="s">
        <v>139</v>
      </c>
      <c r="B104" s="51" t="str">
        <f t="shared" ref="B104:H104" si="222">+IFERROR(B102-B103,"nm")</f>
        <v>nm</v>
      </c>
      <c r="C104" s="51">
        <f t="shared" si="222"/>
        <v>0.13526570048309172</v>
      </c>
      <c r="D104" s="51">
        <f t="shared" si="222"/>
        <v>2.3746808510638298</v>
      </c>
      <c r="E104" s="51">
        <f t="shared" si="222"/>
        <v>-1.7199391171992817E-3</v>
      </c>
      <c r="F104" s="51">
        <f t="shared" si="222"/>
        <v>3.1468531468530434E-3</v>
      </c>
      <c r="G104" s="51">
        <f t="shared" si="222"/>
        <v>-2.7763666482606326E-2</v>
      </c>
      <c r="H104" s="51">
        <f t="shared" si="222"/>
        <v>8.8721368512617582E-4</v>
      </c>
      <c r="I104" s="51">
        <f>+IFERROR(I102-I103,"nm")</f>
        <v>-4.646898059579127E-2</v>
      </c>
    </row>
    <row r="105" spans="1:14" x14ac:dyDescent="0.25">
      <c r="A105" s="49" t="s">
        <v>115</v>
      </c>
      <c r="B105" s="3">
        <f>Historicals!B140+Historicals!B144</f>
        <v>1251</v>
      </c>
      <c r="C105" s="3">
        <f>Historicals!C140+Historicals!C144</f>
        <v>1175</v>
      </c>
      <c r="D105" s="3">
        <f>Historicals!D128</f>
        <v>1185</v>
      </c>
      <c r="E105" s="3">
        <f>Historicals!E128</f>
        <v>1347</v>
      </c>
      <c r="F105" s="3">
        <f>Historicals!F128</f>
        <v>1395</v>
      </c>
      <c r="G105" s="3">
        <f>Historicals!G128</f>
        <v>1365</v>
      </c>
      <c r="H105" s="3">
        <f>Historicals!H128</f>
        <v>1494</v>
      </c>
      <c r="I105" s="3">
        <f>Historicals!I128</f>
        <v>1610</v>
      </c>
    </row>
    <row r="106" spans="1:14" x14ac:dyDescent="0.25">
      <c r="A106" s="48" t="s">
        <v>130</v>
      </c>
      <c r="B106" s="51" t="str">
        <f t="shared" ref="B106" si="223">+IFERROR(B105/A105-1,"nm")</f>
        <v>nm</v>
      </c>
      <c r="C106" s="51">
        <f t="shared" ref="C106" si="224">+IFERROR(C105/B105-1,"nm")</f>
        <v>-6.0751398880895313E-2</v>
      </c>
      <c r="D106" s="51">
        <f t="shared" ref="D106" si="225">+IFERROR(D105/C105-1,"nm")</f>
        <v>8.5106382978723527E-3</v>
      </c>
      <c r="E106" s="51">
        <f t="shared" ref="E106" si="226">+IFERROR(E105/D105-1,"nm")</f>
        <v>0.13670886075949373</v>
      </c>
      <c r="F106" s="51">
        <f t="shared" ref="F106" si="227">+IFERROR(F105/E105-1,"nm")</f>
        <v>3.563474387527843E-2</v>
      </c>
      <c r="G106" s="51">
        <f t="shared" ref="G106" si="228">+IFERROR(G105/F105-1,"nm")</f>
        <v>-2.1505376344086002E-2</v>
      </c>
      <c r="H106" s="51">
        <f t="shared" ref="H106" si="229">+IFERROR(H105/G105-1,"nm")</f>
        <v>9.4505494505494614E-2</v>
      </c>
      <c r="I106" s="51">
        <f>+IFERROR(I105/H105-1,"nm")</f>
        <v>7.7643908969210251E-2</v>
      </c>
    </row>
    <row r="107" spans="1:14" x14ac:dyDescent="0.25">
      <c r="A107" s="48" t="s">
        <v>138</v>
      </c>
      <c r="B107" s="51">
        <f>Historicals!B228</f>
        <v>-7.0000000000000007E-2</v>
      </c>
      <c r="C107" s="51">
        <f>Historicals!C228</f>
        <v>-0.06</v>
      </c>
      <c r="D107" s="51">
        <f>Historicals!D228</f>
        <v>0.06</v>
      </c>
      <c r="E107" s="51">
        <f>Historicals!E228</f>
        <v>0.14000000000000001</v>
      </c>
      <c r="F107" s="51">
        <f>Historicals!F228</f>
        <v>0.04</v>
      </c>
      <c r="G107" s="51">
        <f>Historicals!G228</f>
        <v>-0.04</v>
      </c>
      <c r="H107" s="51">
        <f>Historicals!H228</f>
        <v>0.09</v>
      </c>
      <c r="I107" s="51">
        <f>Historicals!I228</f>
        <v>0.12</v>
      </c>
    </row>
    <row r="108" spans="1:14" x14ac:dyDescent="0.25">
      <c r="A108" s="48" t="s">
        <v>139</v>
      </c>
      <c r="B108" s="51" t="str">
        <f t="shared" ref="B108:H108" si="230">+IFERROR(B106-B107,"nm")</f>
        <v>nm</v>
      </c>
      <c r="C108" s="51">
        <f t="shared" si="230"/>
        <v>-7.5139888089531537E-4</v>
      </c>
      <c r="D108" s="51">
        <f t="shared" si="230"/>
        <v>-5.1489361702127645E-2</v>
      </c>
      <c r="E108" s="51">
        <f t="shared" si="230"/>
        <v>-3.29113924050628E-3</v>
      </c>
      <c r="F108" s="51">
        <f t="shared" si="230"/>
        <v>-4.3652561247215713E-3</v>
      </c>
      <c r="G108" s="51">
        <f t="shared" si="230"/>
        <v>1.8494623655913998E-2</v>
      </c>
      <c r="H108" s="51">
        <f t="shared" si="230"/>
        <v>4.5054945054946172E-3</v>
      </c>
      <c r="I108" s="51">
        <f>+IFERROR(I106-I107,"nm")</f>
        <v>-4.2356091030789744E-2</v>
      </c>
    </row>
    <row r="109" spans="1:14" x14ac:dyDescent="0.25">
      <c r="A109" s="49" t="s">
        <v>116</v>
      </c>
      <c r="B109" s="3">
        <f>Historicals!B141+Historicals!B145</f>
        <v>309</v>
      </c>
      <c r="C109" s="3">
        <f>Historicals!C141+Historicals!C145</f>
        <v>289</v>
      </c>
      <c r="D109" s="3">
        <f>Historicals!D129</f>
        <v>267</v>
      </c>
      <c r="E109" s="3">
        <f>Historicals!E129</f>
        <v>244</v>
      </c>
      <c r="F109" s="3">
        <f>Historicals!F129</f>
        <v>237</v>
      </c>
      <c r="G109" s="3">
        <f>Historicals!G129</f>
        <v>214</v>
      </c>
      <c r="H109" s="3">
        <f>Historicals!H129</f>
        <v>190</v>
      </c>
      <c r="I109" s="3">
        <f>Historicals!I129</f>
        <v>234</v>
      </c>
    </row>
    <row r="110" spans="1:14" x14ac:dyDescent="0.25">
      <c r="A110" s="48" t="s">
        <v>130</v>
      </c>
      <c r="B110" s="51" t="str">
        <f t="shared" ref="B110" si="231">+IFERROR(B109/A109-1,"nm")</f>
        <v>nm</v>
      </c>
      <c r="C110" s="51">
        <f t="shared" ref="C110" si="232">+IFERROR(C109/B109-1,"nm")</f>
        <v>-6.4724919093851141E-2</v>
      </c>
      <c r="D110" s="51">
        <f t="shared" ref="D110" si="233">+IFERROR(D109/C109-1,"nm")</f>
        <v>-7.6124567474048388E-2</v>
      </c>
      <c r="E110" s="51">
        <f t="shared" ref="E110" si="234">+IFERROR(E109/D109-1,"nm")</f>
        <v>-8.6142322097378266E-2</v>
      </c>
      <c r="F110" s="51">
        <f t="shared" ref="F110" si="235">+IFERROR(F109/E109-1,"nm")</f>
        <v>-2.8688524590163911E-2</v>
      </c>
      <c r="G110" s="51">
        <f t="shared" ref="G110" si="236">+IFERROR(G109/F109-1,"nm")</f>
        <v>-9.7046413502109741E-2</v>
      </c>
      <c r="H110" s="51">
        <f t="shared" ref="H110" si="237">+IFERROR(H109/G109-1,"nm")</f>
        <v>-0.11214953271028039</v>
      </c>
      <c r="I110" s="51">
        <f>+IFERROR(I109/H109-1,"nm")</f>
        <v>0.23157894736842111</v>
      </c>
    </row>
    <row r="111" spans="1:14" x14ac:dyDescent="0.25">
      <c r="A111" s="48" t="s">
        <v>138</v>
      </c>
      <c r="B111" s="51">
        <f>Historicals!B229</f>
        <v>-7.0000000000000007E-2</v>
      </c>
      <c r="C111" s="51">
        <f>Historicals!C229</f>
        <v>-7.0000000000000007E-2</v>
      </c>
      <c r="D111" s="51">
        <f>Historicals!D229</f>
        <v>-0.01</v>
      </c>
      <c r="E111" s="51">
        <f>Historicals!E229</f>
        <v>-0.09</v>
      </c>
      <c r="F111" s="51">
        <f>Historicals!F229</f>
        <v>-0.03</v>
      </c>
      <c r="G111" s="51">
        <f>Historicals!G229</f>
        <v>-0.1</v>
      </c>
      <c r="H111" s="51">
        <f>Historicals!H229</f>
        <v>-0.11</v>
      </c>
      <c r="I111" s="51">
        <f>Historicals!I229</f>
        <v>0.28000000000000003</v>
      </c>
    </row>
    <row r="112" spans="1:14" x14ac:dyDescent="0.25">
      <c r="A112" s="48" t="s">
        <v>139</v>
      </c>
      <c r="B112" s="51" t="str">
        <f t="shared" ref="B112:H112" si="238">+IFERROR(B110-B111,"nm")</f>
        <v>nm</v>
      </c>
      <c r="C112" s="51">
        <f t="shared" si="238"/>
        <v>5.2750809061488657E-3</v>
      </c>
      <c r="D112" s="51">
        <f t="shared" si="238"/>
        <v>-6.6124567474048393E-2</v>
      </c>
      <c r="E112" s="51">
        <f t="shared" si="238"/>
        <v>3.8576779026217312E-3</v>
      </c>
      <c r="F112" s="51">
        <f t="shared" si="238"/>
        <v>1.3114754098360881E-3</v>
      </c>
      <c r="G112" s="51">
        <f t="shared" si="238"/>
        <v>2.9535864978902648E-3</v>
      </c>
      <c r="H112" s="51">
        <f t="shared" si="238"/>
        <v>-2.1495327102803857E-3</v>
      </c>
      <c r="I112" s="51">
        <f>+IFERROR(I110-I111,"nm")</f>
        <v>-4.842105263157892E-2</v>
      </c>
    </row>
    <row r="113" spans="1:14" x14ac:dyDescent="0.25">
      <c r="A113" s="9" t="s">
        <v>131</v>
      </c>
      <c r="B113" s="52">
        <f t="shared" ref="B113:H113" si="239">+B119+B116</f>
        <v>967</v>
      </c>
      <c r="C113" s="52">
        <f t="shared" si="239"/>
        <v>1044</v>
      </c>
      <c r="D113" s="52">
        <f t="shared" si="239"/>
        <v>1034</v>
      </c>
      <c r="E113" s="52">
        <f t="shared" si="239"/>
        <v>1244</v>
      </c>
      <c r="F113" s="52">
        <f t="shared" si="239"/>
        <v>1376</v>
      </c>
      <c r="G113" s="52">
        <f t="shared" si="239"/>
        <v>1230</v>
      </c>
      <c r="H113" s="52">
        <f t="shared" si="239"/>
        <v>1573</v>
      </c>
      <c r="I113" s="52">
        <f>+I119+I116</f>
        <v>1938</v>
      </c>
    </row>
    <row r="114" spans="1:14" x14ac:dyDescent="0.25">
      <c r="A114" s="50" t="s">
        <v>130</v>
      </c>
      <c r="B114" s="51" t="str">
        <f t="shared" ref="B114" si="240">+IFERROR(B113/A113-1,"nm")</f>
        <v>nm</v>
      </c>
      <c r="C114" s="51">
        <f t="shared" ref="C114" si="241">+IFERROR(C113/B113-1,"nm")</f>
        <v>7.962771458117901E-2</v>
      </c>
      <c r="D114" s="51">
        <f t="shared" ref="D114" si="242">+IFERROR(D113/C113-1,"nm")</f>
        <v>-9.5785440613026518E-3</v>
      </c>
      <c r="E114" s="51">
        <f t="shared" ref="E114" si="243">+IFERROR(E113/D113-1,"nm")</f>
        <v>0.20309477756286265</v>
      </c>
      <c r="F114" s="51">
        <f t="shared" ref="F114" si="244">+IFERROR(F113/E113-1,"nm")</f>
        <v>0.10610932475884249</v>
      </c>
      <c r="G114" s="51">
        <f t="shared" ref="G114" si="245">+IFERROR(G113/F113-1,"nm")</f>
        <v>-0.10610465116279066</v>
      </c>
      <c r="H114" s="51">
        <f t="shared" ref="H114" si="246">+IFERROR(H113/G113-1,"nm")</f>
        <v>0.27886178861788613</v>
      </c>
      <c r="I114" s="51">
        <f>+IFERROR(I113/H113-1,"nm")</f>
        <v>0.23204068658614108</v>
      </c>
    </row>
    <row r="115" spans="1:14" s="79" customFormat="1" x14ac:dyDescent="0.25">
      <c r="A115" s="77" t="s">
        <v>132</v>
      </c>
      <c r="B115" s="78">
        <f>+IFERROR(B113/B$99,"nm")</f>
        <v>0.20782290995056951</v>
      </c>
      <c r="C115" s="78">
        <f t="shared" ref="C115:I115" si="247">+IFERROR(C113/C$99,"nm")</f>
        <v>0.22844638949671772</v>
      </c>
      <c r="D115" s="78">
        <f t="shared" si="247"/>
        <v>0.21828161283512773</v>
      </c>
      <c r="E115" s="78">
        <f t="shared" si="247"/>
        <v>0.2408052651955091</v>
      </c>
      <c r="F115" s="78">
        <f t="shared" si="247"/>
        <v>0.26189569851541683</v>
      </c>
      <c r="G115" s="78">
        <f t="shared" si="247"/>
        <v>0.24463007159904535</v>
      </c>
      <c r="H115" s="78">
        <f t="shared" si="247"/>
        <v>0.2944038929440389</v>
      </c>
      <c r="I115" s="78">
        <f t="shared" si="247"/>
        <v>0.32544080604534004</v>
      </c>
      <c r="J115" s="79" t="s">
        <v>161</v>
      </c>
    </row>
    <row r="116" spans="1:14" x14ac:dyDescent="0.25">
      <c r="A116" s="9" t="s">
        <v>133</v>
      </c>
      <c r="B116" s="9">
        <f>Historicals!B204+Historicals!B205</f>
        <v>49</v>
      </c>
      <c r="C116" s="9">
        <f>Historicals!C201</f>
        <v>42</v>
      </c>
      <c r="D116" s="9">
        <f>Historicals!D201</f>
        <v>54</v>
      </c>
      <c r="E116" s="9">
        <f>Historicals!E201</f>
        <v>55</v>
      </c>
      <c r="F116" s="9">
        <f>Historicals!F201</f>
        <v>53</v>
      </c>
      <c r="G116" s="9">
        <f>Historicals!G201</f>
        <v>46</v>
      </c>
      <c r="H116" s="9">
        <f>Historicals!H201</f>
        <v>43</v>
      </c>
      <c r="I116" s="9">
        <f>Historicals!I201</f>
        <v>42</v>
      </c>
    </row>
    <row r="117" spans="1:14" x14ac:dyDescent="0.25">
      <c r="A117" s="50" t="s">
        <v>130</v>
      </c>
      <c r="B117" s="51" t="str">
        <f t="shared" ref="B117" si="248">+IFERROR(B116/A116-1,"nm")</f>
        <v>nm</v>
      </c>
      <c r="C117" s="51">
        <f t="shared" ref="C117" si="249">+IFERROR(C116/B116-1,"nm")</f>
        <v>-0.1428571428571429</v>
      </c>
      <c r="D117" s="51">
        <f t="shared" ref="D117" si="250">+IFERROR(D116/C116-1,"nm")</f>
        <v>0.28571428571428581</v>
      </c>
      <c r="E117" s="51">
        <f t="shared" ref="E117" si="251">+IFERROR(E116/D116-1,"nm")</f>
        <v>1.8518518518518601E-2</v>
      </c>
      <c r="F117" s="51">
        <f t="shared" ref="F117" si="252">+IFERROR(F116/E116-1,"nm")</f>
        <v>-3.6363636363636376E-2</v>
      </c>
      <c r="G117" s="51">
        <f t="shared" ref="G117" si="253">+IFERROR(G116/F116-1,"nm")</f>
        <v>-0.13207547169811318</v>
      </c>
      <c r="H117" s="51">
        <f t="shared" ref="H117" si="254">+IFERROR(H116/G116-1,"nm")</f>
        <v>-6.5217391304347783E-2</v>
      </c>
      <c r="I117" s="51">
        <f>+IFERROR(I116/H116-1,"nm")</f>
        <v>-2.3255813953488413E-2</v>
      </c>
    </row>
    <row r="118" spans="1:14" s="79" customFormat="1" x14ac:dyDescent="0.25">
      <c r="A118" s="77" t="s">
        <v>134</v>
      </c>
      <c r="B118" s="78">
        <f>+IFERROR(B116/B$99,"nm")</f>
        <v>1.053084031807436E-2</v>
      </c>
      <c r="C118" s="78">
        <f t="shared" ref="C118:I118" si="255">+IFERROR(C116/C$99,"nm")</f>
        <v>9.1903719912472641E-3</v>
      </c>
      <c r="D118" s="78">
        <f t="shared" si="255"/>
        <v>1.1399620012666244E-2</v>
      </c>
      <c r="E118" s="78">
        <f t="shared" si="255"/>
        <v>1.064653503677894E-2</v>
      </c>
      <c r="F118" s="78">
        <f t="shared" si="255"/>
        <v>1.0087552341073468E-2</v>
      </c>
      <c r="G118" s="78">
        <f t="shared" si="255"/>
        <v>9.148766905330152E-3</v>
      </c>
      <c r="H118" s="78">
        <f t="shared" si="255"/>
        <v>8.0479131574022079E-3</v>
      </c>
      <c r="I118" s="78">
        <f t="shared" si="255"/>
        <v>7.0528967254408059E-3</v>
      </c>
      <c r="J118" s="79" t="s">
        <v>161</v>
      </c>
    </row>
    <row r="119" spans="1:14" x14ac:dyDescent="0.25">
      <c r="A119" s="9" t="s">
        <v>135</v>
      </c>
      <c r="B119" s="9">
        <f>Historicals!B158+Historicals!B159</f>
        <v>918</v>
      </c>
      <c r="C119" s="9">
        <f>Historicals!C156</f>
        <v>1002</v>
      </c>
      <c r="D119" s="9">
        <f>Historicals!D156</f>
        <v>980</v>
      </c>
      <c r="E119" s="9">
        <f>Historicals!E156</f>
        <v>1189</v>
      </c>
      <c r="F119" s="9">
        <f>Historicals!F156</f>
        <v>1323</v>
      </c>
      <c r="G119" s="9">
        <f>Historicals!G156</f>
        <v>1184</v>
      </c>
      <c r="H119" s="9">
        <f>Historicals!H156</f>
        <v>1530</v>
      </c>
      <c r="I119" s="9">
        <f>Historicals!I156</f>
        <v>1896</v>
      </c>
    </row>
    <row r="120" spans="1:14" x14ac:dyDescent="0.25">
      <c r="A120" s="50" t="s">
        <v>130</v>
      </c>
      <c r="B120" s="51" t="str">
        <f t="shared" ref="B120" si="256">+IFERROR(B119/A119-1,"nm")</f>
        <v>nm</v>
      </c>
      <c r="C120" s="51">
        <f t="shared" ref="C120" si="257">+IFERROR(C119/B119-1,"nm")</f>
        <v>9.1503267973856106E-2</v>
      </c>
      <c r="D120" s="51">
        <f t="shared" ref="D120" si="258">+IFERROR(D119/C119-1,"nm")</f>
        <v>-2.1956087824351322E-2</v>
      </c>
      <c r="E120" s="51">
        <f t="shared" ref="E120" si="259">+IFERROR(E119/D119-1,"nm")</f>
        <v>0.21326530612244898</v>
      </c>
      <c r="F120" s="51">
        <f t="shared" ref="F120" si="260">+IFERROR(F119/E119-1,"nm")</f>
        <v>0.11269974768713209</v>
      </c>
      <c r="G120" s="51">
        <f t="shared" ref="G120" si="261">+IFERROR(G119/F119-1,"nm")</f>
        <v>-0.1050642479213908</v>
      </c>
      <c r="H120" s="51">
        <f t="shared" ref="H120" si="262">+IFERROR(H119/G119-1,"nm")</f>
        <v>0.29222972972972983</v>
      </c>
      <c r="I120" s="51">
        <f>+IFERROR(I119/H119-1,"nm")</f>
        <v>0.23921568627450984</v>
      </c>
    </row>
    <row r="121" spans="1:14" x14ac:dyDescent="0.25">
      <c r="A121" s="50" t="s">
        <v>132</v>
      </c>
      <c r="B121" s="51">
        <f>+IFERROR(B119/B$99,"nm")</f>
        <v>0.19729206963249515</v>
      </c>
      <c r="C121" s="51">
        <f t="shared" ref="C121:I121" si="263">+IFERROR(C119/C$99,"nm")</f>
        <v>0.21925601750547047</v>
      </c>
      <c r="D121" s="51">
        <f t="shared" si="263"/>
        <v>0.20688199282246147</v>
      </c>
      <c r="E121" s="51">
        <f t="shared" si="263"/>
        <v>0.23015873015873015</v>
      </c>
      <c r="F121" s="51">
        <f t="shared" si="263"/>
        <v>0.25180814617434338</v>
      </c>
      <c r="G121" s="51">
        <f t="shared" si="263"/>
        <v>0.2354813046937152</v>
      </c>
      <c r="H121" s="51">
        <f t="shared" si="263"/>
        <v>0.28635597978663674</v>
      </c>
      <c r="I121" s="51">
        <f t="shared" si="263"/>
        <v>0.31838790931989924</v>
      </c>
    </row>
    <row r="122" spans="1:14" x14ac:dyDescent="0.25">
      <c r="A122" s="9" t="s">
        <v>136</v>
      </c>
      <c r="B122" s="9">
        <f>Historicals!B189+Historicals!B190</f>
        <v>52</v>
      </c>
      <c r="C122" s="9">
        <f>Historicals!C186</f>
        <v>62</v>
      </c>
      <c r="D122" s="9">
        <f>Historicals!D186</f>
        <v>59</v>
      </c>
      <c r="E122" s="9">
        <f>Historicals!E186</f>
        <v>49</v>
      </c>
      <c r="F122" s="9">
        <f>Historicals!F186</f>
        <v>47</v>
      </c>
      <c r="G122" s="9">
        <f>Historicals!G186</f>
        <v>41</v>
      </c>
      <c r="H122" s="9">
        <f>Historicals!H186</f>
        <v>54</v>
      </c>
      <c r="I122" s="9">
        <f>Historicals!I186</f>
        <v>56</v>
      </c>
    </row>
    <row r="123" spans="1:14" x14ac:dyDescent="0.25">
      <c r="A123" s="50" t="s">
        <v>130</v>
      </c>
      <c r="B123" s="51" t="str">
        <f t="shared" ref="B123" si="264">+IFERROR(B122/A122-1,"nm")</f>
        <v>nm</v>
      </c>
      <c r="C123" s="51">
        <f t="shared" ref="C123" si="265">+IFERROR(C122/B122-1,"nm")</f>
        <v>0.19230769230769229</v>
      </c>
      <c r="D123" s="51">
        <f t="shared" ref="D123" si="266">+IFERROR(D122/C122-1,"nm")</f>
        <v>-4.8387096774193505E-2</v>
      </c>
      <c r="E123" s="51">
        <f t="shared" ref="E123" si="267">+IFERROR(E122/D122-1,"nm")</f>
        <v>-0.16949152542372881</v>
      </c>
      <c r="F123" s="51">
        <f t="shared" ref="F123" si="268">+IFERROR(F122/E122-1,"nm")</f>
        <v>-4.081632653061229E-2</v>
      </c>
      <c r="G123" s="51">
        <f t="shared" ref="G123" si="269">+IFERROR(G122/F122-1,"nm")</f>
        <v>-0.12765957446808507</v>
      </c>
      <c r="H123" s="51">
        <f t="shared" ref="H123" si="270">+IFERROR(H122/G122-1,"nm")</f>
        <v>0.31707317073170738</v>
      </c>
      <c r="I123" s="51">
        <f>+IFERROR(I122/H122-1,"nm")</f>
        <v>3.7037037037036979E-2</v>
      </c>
    </row>
    <row r="124" spans="1:14" s="79" customFormat="1" x14ac:dyDescent="0.25">
      <c r="A124" s="77" t="s">
        <v>134</v>
      </c>
      <c r="B124" s="78">
        <f>+IFERROR(B122/B$99,"nm")</f>
        <v>1.117558564367075E-2</v>
      </c>
      <c r="C124" s="78">
        <f t="shared" ref="C124:I124" si="271">+IFERROR(C122/C$99,"nm")</f>
        <v>1.3566739606126914E-2</v>
      </c>
      <c r="D124" s="78">
        <f t="shared" si="271"/>
        <v>1.2455140384209416E-2</v>
      </c>
      <c r="E124" s="78">
        <f t="shared" si="271"/>
        <v>9.485094850948509E-3</v>
      </c>
      <c r="F124" s="78">
        <f t="shared" si="271"/>
        <v>8.9455652835934533E-3</v>
      </c>
      <c r="G124" s="78">
        <f t="shared" si="271"/>
        <v>8.1543357199681775E-3</v>
      </c>
      <c r="H124" s="78">
        <f t="shared" si="271"/>
        <v>1.0106681639528355E-2</v>
      </c>
      <c r="I124" s="78">
        <f t="shared" si="271"/>
        <v>9.4038623005877411E-3</v>
      </c>
      <c r="J124" s="79" t="s">
        <v>161</v>
      </c>
    </row>
    <row r="125" spans="1:14" x14ac:dyDescent="0.25">
      <c r="A125" s="47" t="s">
        <v>105</v>
      </c>
      <c r="B125" s="47"/>
      <c r="C125" s="47"/>
      <c r="D125" s="47"/>
      <c r="E125" s="47"/>
      <c r="F125" s="47"/>
      <c r="G125" s="47"/>
      <c r="H125" s="47"/>
      <c r="I125" s="47"/>
      <c r="J125" s="43"/>
      <c r="K125" s="43"/>
      <c r="L125" s="43"/>
      <c r="M125" s="43"/>
      <c r="N125" s="43"/>
    </row>
    <row r="126" spans="1:14" x14ac:dyDescent="0.25">
      <c r="A126" s="68" t="s">
        <v>137</v>
      </c>
      <c r="B126">
        <f>Historicals!B148</f>
        <v>1982</v>
      </c>
      <c r="C126">
        <f>Historicals!C148</f>
        <v>1955</v>
      </c>
      <c r="D126">
        <f>Historicals!D148</f>
        <v>2042</v>
      </c>
      <c r="E126">
        <f>Historicals!E148</f>
        <v>1886</v>
      </c>
      <c r="F126">
        <f>Historicals!F148</f>
        <v>1906</v>
      </c>
      <c r="G126">
        <f>Historicals!G148</f>
        <v>1846</v>
      </c>
      <c r="H126">
        <f>Historicals!H148</f>
        <v>2205</v>
      </c>
      <c r="I126">
        <f>Historicals!I148</f>
        <v>2346</v>
      </c>
    </row>
    <row r="127" spans="1:14" x14ac:dyDescent="0.25">
      <c r="A127" s="73" t="s">
        <v>130</v>
      </c>
      <c r="B127" s="51" t="str">
        <f>IFERROR(B126/A126-1,"nm")</f>
        <v>nm</v>
      </c>
      <c r="C127" s="33">
        <f t="shared" ref="C127:I127" si="272">IFERROR(C126/B126-1,"nm")</f>
        <v>-1.3622603430877955E-2</v>
      </c>
      <c r="D127" s="33">
        <f t="shared" si="272"/>
        <v>4.4501278772378416E-2</v>
      </c>
      <c r="E127" s="33">
        <f t="shared" si="272"/>
        <v>-7.6395690499510338E-2</v>
      </c>
      <c r="F127" s="33">
        <f t="shared" si="272"/>
        <v>1.0604453870625585E-2</v>
      </c>
      <c r="G127" s="33">
        <f t="shared" si="272"/>
        <v>-3.147953830010497E-2</v>
      </c>
      <c r="H127" s="33">
        <f t="shared" si="272"/>
        <v>0.19447453954496208</v>
      </c>
      <c r="I127" s="33">
        <f t="shared" si="272"/>
        <v>6.3945578231292544E-2</v>
      </c>
    </row>
    <row r="128" spans="1:14" x14ac:dyDescent="0.25">
      <c r="A128" s="73" t="s">
        <v>138</v>
      </c>
      <c r="B128" s="70">
        <f>Historicals!B259</f>
        <v>0.21</v>
      </c>
      <c r="C128" s="70">
        <f>Historicals!C259</f>
        <v>0.02</v>
      </c>
      <c r="D128" s="70">
        <f>Historicals!D259</f>
        <v>0.06</v>
      </c>
      <c r="E128" s="70">
        <f>Historicals!E259</f>
        <v>-0.11</v>
      </c>
      <c r="F128" s="70">
        <f>Historicals!F259</f>
        <v>0.03</v>
      </c>
      <c r="G128" s="70">
        <f>Historicals!G259</f>
        <v>-0.01</v>
      </c>
      <c r="H128" s="70">
        <f>Historicals!H259</f>
        <v>0.16</v>
      </c>
      <c r="I128" s="70">
        <f>Historicals!I259</f>
        <v>7.0000000000000007E-2</v>
      </c>
    </row>
    <row r="129" spans="1:14" s="72" customFormat="1" x14ac:dyDescent="0.25">
      <c r="A129" s="73" t="s">
        <v>139</v>
      </c>
      <c r="B129" s="71" t="str">
        <f>IFERROR(B127-B128,"nm")</f>
        <v>nm</v>
      </c>
      <c r="C129" s="71">
        <f t="shared" ref="C129:I129" si="273">IFERROR(C127-C128,"nm")</f>
        <v>-3.3622603430877959E-2</v>
      </c>
      <c r="D129" s="71">
        <f t="shared" si="273"/>
        <v>-1.5498721227621581E-2</v>
      </c>
      <c r="E129" s="71">
        <f t="shared" si="273"/>
        <v>3.3604309500489662E-2</v>
      </c>
      <c r="F129" s="71">
        <f t="shared" si="273"/>
        <v>-1.9395546129374414E-2</v>
      </c>
      <c r="G129" s="71">
        <f t="shared" si="273"/>
        <v>-2.1479538300104968E-2</v>
      </c>
      <c r="H129" s="71">
        <f t="shared" si="273"/>
        <v>3.4474539544962074E-2</v>
      </c>
      <c r="I129" s="71">
        <f t="shared" si="273"/>
        <v>-6.0544217687074631E-3</v>
      </c>
    </row>
    <row r="130" spans="1:14" x14ac:dyDescent="0.25">
      <c r="A130" s="68" t="s">
        <v>135</v>
      </c>
      <c r="B130">
        <f>Historicals!B163</f>
        <v>517</v>
      </c>
      <c r="C130">
        <f>Historicals!C163</f>
        <v>487</v>
      </c>
      <c r="D130">
        <f>Historicals!D163</f>
        <v>477</v>
      </c>
      <c r="E130">
        <f>Historicals!E163</f>
        <v>310</v>
      </c>
      <c r="F130">
        <f>Historicals!F163</f>
        <v>303</v>
      </c>
      <c r="G130">
        <f>Historicals!G163</f>
        <v>297</v>
      </c>
      <c r="H130">
        <f>Historicals!H163</f>
        <v>543</v>
      </c>
      <c r="I130">
        <f>Historicals!I163</f>
        <v>669</v>
      </c>
      <c r="J130" t="s">
        <v>157</v>
      </c>
    </row>
    <row r="131" spans="1:14" s="72" customFormat="1" x14ac:dyDescent="0.25">
      <c r="A131" s="50" t="s">
        <v>130</v>
      </c>
      <c r="B131" s="71" t="str">
        <f>IFERROR(B130/A130-1,"nm")</f>
        <v>nm</v>
      </c>
      <c r="C131" s="71">
        <f t="shared" ref="C131:I131" si="274">IFERROR(C130/B130-1,"nm")</f>
        <v>-5.8027079303675011E-2</v>
      </c>
      <c r="D131" s="71">
        <f t="shared" si="274"/>
        <v>-2.0533880903490731E-2</v>
      </c>
      <c r="E131" s="71">
        <f t="shared" si="274"/>
        <v>-0.35010482180293501</v>
      </c>
      <c r="F131" s="71">
        <f t="shared" si="274"/>
        <v>-2.2580645161290325E-2</v>
      </c>
      <c r="G131" s="71">
        <f t="shared" si="274"/>
        <v>-1.980198019801982E-2</v>
      </c>
      <c r="H131" s="71">
        <f t="shared" si="274"/>
        <v>0.82828282828282829</v>
      </c>
      <c r="I131" s="71">
        <f t="shared" si="274"/>
        <v>0.2320441988950277</v>
      </c>
      <c r="J131" s="75" t="s">
        <v>158</v>
      </c>
    </row>
    <row r="132" spans="1:14" s="72" customFormat="1" x14ac:dyDescent="0.25">
      <c r="A132" s="50" t="s">
        <v>132</v>
      </c>
      <c r="B132" s="71">
        <f>IFERROR(B130/B126,"nm")</f>
        <v>0.26084762865792127</v>
      </c>
      <c r="C132" s="71">
        <f t="shared" ref="C132:I132" si="275">IFERROR(C130/C126,"nm")</f>
        <v>0.24910485933503837</v>
      </c>
      <c r="D132" s="71">
        <f t="shared" si="275"/>
        <v>0.23359451518119489</v>
      </c>
      <c r="E132" s="71">
        <f t="shared" si="275"/>
        <v>0.16436903499469777</v>
      </c>
      <c r="F132" s="71">
        <f t="shared" si="275"/>
        <v>0.1589716684155299</v>
      </c>
      <c r="G132" s="71">
        <f t="shared" si="275"/>
        <v>0.16088840736728061</v>
      </c>
      <c r="H132" s="71">
        <f t="shared" si="275"/>
        <v>0.24625850340136055</v>
      </c>
      <c r="I132" s="71">
        <f t="shared" si="275"/>
        <v>0.28516624040920718</v>
      </c>
      <c r="J132" s="75" t="s">
        <v>159</v>
      </c>
    </row>
    <row r="133" spans="1:14" x14ac:dyDescent="0.25">
      <c r="A133" s="68" t="s">
        <v>136</v>
      </c>
      <c r="B133">
        <f>Historicals!B193</f>
        <v>69</v>
      </c>
      <c r="C133">
        <f>Historicals!C193</f>
        <v>39</v>
      </c>
      <c r="D133">
        <f>Historicals!D193</f>
        <v>30</v>
      </c>
      <c r="E133">
        <f>Historicals!E193</f>
        <v>22</v>
      </c>
      <c r="F133">
        <f>Historicals!F193</f>
        <v>18</v>
      </c>
      <c r="G133">
        <f>Historicals!G193</f>
        <v>12</v>
      </c>
      <c r="H133">
        <f>Historicals!H193</f>
        <v>7</v>
      </c>
      <c r="I133">
        <f>Historicals!I193</f>
        <v>9</v>
      </c>
      <c r="J133" t="s">
        <v>160</v>
      </c>
    </row>
    <row r="134" spans="1:14" s="72" customFormat="1" x14ac:dyDescent="0.25">
      <c r="A134" s="50" t="s">
        <v>130</v>
      </c>
      <c r="B134" s="71" t="str">
        <f>IFERROR(B133/A133-1,"nm")</f>
        <v>nm</v>
      </c>
      <c r="C134" s="71">
        <f t="shared" ref="C134:I134" si="276">IFERROR(C133/B133-1,"nm")</f>
        <v>-0.43478260869565222</v>
      </c>
      <c r="D134" s="71">
        <f t="shared" si="276"/>
        <v>-0.23076923076923073</v>
      </c>
      <c r="E134" s="71">
        <f t="shared" si="276"/>
        <v>-0.26666666666666672</v>
      </c>
      <c r="F134" s="71">
        <f t="shared" si="276"/>
        <v>-0.18181818181818177</v>
      </c>
      <c r="G134" s="71">
        <f t="shared" si="276"/>
        <v>-0.33333333333333337</v>
      </c>
      <c r="H134" s="71">
        <f t="shared" si="276"/>
        <v>-0.41666666666666663</v>
      </c>
      <c r="I134" s="71">
        <f t="shared" si="276"/>
        <v>0.28571428571428581</v>
      </c>
      <c r="J134" s="75" t="s">
        <v>158</v>
      </c>
    </row>
    <row r="135" spans="1:14" s="72" customFormat="1" x14ac:dyDescent="0.25">
      <c r="A135" s="50" t="s">
        <v>134</v>
      </c>
      <c r="B135" s="71">
        <f>IFERROR(B133/B126,"nm")</f>
        <v>3.481331987891019E-2</v>
      </c>
      <c r="C135" s="71">
        <f t="shared" ref="C135:I135" si="277">IFERROR(C133/C126,"nm")</f>
        <v>1.9948849104859334E-2</v>
      </c>
      <c r="D135" s="71">
        <f t="shared" si="277"/>
        <v>1.4691478942213516E-2</v>
      </c>
      <c r="E135" s="71">
        <f t="shared" si="277"/>
        <v>1.166489925768823E-2</v>
      </c>
      <c r="F135" s="71">
        <f t="shared" si="277"/>
        <v>9.4438614900314802E-3</v>
      </c>
      <c r="G135" s="71">
        <f t="shared" si="277"/>
        <v>6.5005417118093175E-3</v>
      </c>
      <c r="H135" s="71">
        <f t="shared" si="277"/>
        <v>3.1746031746031746E-3</v>
      </c>
      <c r="I135" s="71">
        <f t="shared" si="277"/>
        <v>3.8363171355498722E-3</v>
      </c>
      <c r="J135" s="75" t="s">
        <v>162</v>
      </c>
    </row>
    <row r="136" spans="1:14" s="72" customFormat="1" x14ac:dyDescent="0.25">
      <c r="A136" s="68" t="s">
        <v>133</v>
      </c>
      <c r="B136" s="84">
        <f>Historicals!B208</f>
        <v>18</v>
      </c>
      <c r="C136" s="84">
        <f>Historicals!C208</f>
        <v>27</v>
      </c>
      <c r="D136" s="84">
        <f>Historicals!D208</f>
        <v>28</v>
      </c>
      <c r="E136" s="84">
        <f>Historicals!E208</f>
        <v>33</v>
      </c>
      <c r="F136" s="84">
        <f>Historicals!F208</f>
        <v>31</v>
      </c>
      <c r="G136" s="84">
        <f>Historicals!G208</f>
        <v>25</v>
      </c>
      <c r="H136" s="84">
        <f>Historicals!H208</f>
        <v>26</v>
      </c>
      <c r="I136" s="84">
        <f>Historicals!I208</f>
        <v>22</v>
      </c>
      <c r="J136" s="75"/>
    </row>
    <row r="137" spans="1:14" s="72" customFormat="1" x14ac:dyDescent="0.25">
      <c r="A137" s="50" t="s">
        <v>130</v>
      </c>
      <c r="B137" s="82" t="str">
        <f>IFERROR(B136/A136-1,"nm")</f>
        <v>nm</v>
      </c>
      <c r="C137" s="82">
        <f t="shared" ref="C137:I137" si="278">IFERROR(C136/B136-1,"nm")</f>
        <v>0.5</v>
      </c>
      <c r="D137" s="82">
        <f t="shared" si="278"/>
        <v>3.7037037037036979E-2</v>
      </c>
      <c r="E137" s="82">
        <f t="shared" si="278"/>
        <v>0.1785714285714286</v>
      </c>
      <c r="F137" s="82">
        <f t="shared" si="278"/>
        <v>-6.0606060606060552E-2</v>
      </c>
      <c r="G137" s="82">
        <f t="shared" si="278"/>
        <v>-0.19354838709677424</v>
      </c>
      <c r="H137" s="82">
        <f t="shared" si="278"/>
        <v>4.0000000000000036E-2</v>
      </c>
      <c r="I137" s="82">
        <f t="shared" si="278"/>
        <v>-0.15384615384615385</v>
      </c>
      <c r="J137" s="75"/>
    </row>
    <row r="138" spans="1:14" s="72" customFormat="1" x14ac:dyDescent="0.25">
      <c r="A138" s="50" t="s">
        <v>134</v>
      </c>
      <c r="B138" s="86">
        <f>IFERROR(B136/B126,"nm")</f>
        <v>9.0817356205852677E-3</v>
      </c>
      <c r="C138" s="86">
        <f t="shared" ref="C138:I138" si="279">IFERROR(C136/C126,"nm")</f>
        <v>1.3810741687979539E-2</v>
      </c>
      <c r="D138" s="86">
        <f t="shared" si="279"/>
        <v>1.3712047012732615E-2</v>
      </c>
      <c r="E138" s="86">
        <f t="shared" si="279"/>
        <v>1.7497348886532343E-2</v>
      </c>
      <c r="F138" s="86">
        <f t="shared" si="279"/>
        <v>1.6264428121720881E-2</v>
      </c>
      <c r="G138" s="86">
        <f t="shared" si="279"/>
        <v>1.3542795232936078E-2</v>
      </c>
      <c r="H138" s="86">
        <f t="shared" si="279"/>
        <v>1.1791383219954649E-2</v>
      </c>
      <c r="I138" s="86">
        <f t="shared" si="279"/>
        <v>9.3776641091219103E-3</v>
      </c>
      <c r="J138" s="75"/>
    </row>
    <row r="139" spans="1:14" s="72" customFormat="1" x14ac:dyDescent="0.25">
      <c r="A139" s="68" t="s">
        <v>131</v>
      </c>
      <c r="B139" s="84">
        <f>B130+B136</f>
        <v>535</v>
      </c>
      <c r="C139" s="84">
        <f t="shared" ref="C139:I139" si="280">C130+C136</f>
        <v>514</v>
      </c>
      <c r="D139" s="84">
        <f t="shared" si="280"/>
        <v>505</v>
      </c>
      <c r="E139" s="84">
        <f t="shared" si="280"/>
        <v>343</v>
      </c>
      <c r="F139" s="84">
        <f t="shared" si="280"/>
        <v>334</v>
      </c>
      <c r="G139" s="84">
        <f t="shared" si="280"/>
        <v>322</v>
      </c>
      <c r="H139" s="84">
        <f t="shared" si="280"/>
        <v>569</v>
      </c>
      <c r="I139" s="84">
        <f t="shared" si="280"/>
        <v>691</v>
      </c>
      <c r="J139" s="75"/>
    </row>
    <row r="140" spans="1:14" s="72" customFormat="1" x14ac:dyDescent="0.25">
      <c r="A140" s="50" t="s">
        <v>130</v>
      </c>
      <c r="B140" s="82" t="str">
        <f>IFERROR(B139/A139-1,"nm")</f>
        <v>nm</v>
      </c>
      <c r="C140" s="82">
        <f>IFERROR(C139/B139-1,"nm")</f>
        <v>-3.9252336448598157E-2</v>
      </c>
      <c r="D140" s="82">
        <f>IFERROR(D139/C139-1,"nm")</f>
        <v>-1.7509727626459193E-2</v>
      </c>
      <c r="E140" s="82">
        <f>IFERROR(E139/D139-1,"nm")</f>
        <v>-0.32079207920792074</v>
      </c>
      <c r="F140" s="82">
        <f>IFERROR(F139/E139-1,"nm")</f>
        <v>-2.6239067055393583E-2</v>
      </c>
      <c r="G140" s="82">
        <f>IFERROR(G139/F139-1,"nm")</f>
        <v>-3.59281437125748E-2</v>
      </c>
      <c r="H140" s="82">
        <f>IFERROR(H139/G139-1,"nm")</f>
        <v>0.76708074534161486</v>
      </c>
      <c r="I140" s="82">
        <f>IFERROR(I139/H139-1,"nm")</f>
        <v>0.21441124780316345</v>
      </c>
      <c r="J140" s="75"/>
    </row>
    <row r="141" spans="1:14" s="72" customFormat="1" x14ac:dyDescent="0.25">
      <c r="A141" s="50" t="s">
        <v>132</v>
      </c>
      <c r="B141" s="82">
        <f>IFERROR(B139/B126,"nm")</f>
        <v>0.26992936427850656</v>
      </c>
      <c r="C141" s="82">
        <f t="shared" ref="C141:I141" si="281">IFERROR(C139/C126,"nm")</f>
        <v>0.26291560102301792</v>
      </c>
      <c r="D141" s="82">
        <f t="shared" si="281"/>
        <v>0.24730656219392752</v>
      </c>
      <c r="E141" s="82">
        <f t="shared" si="281"/>
        <v>0.18186638388123011</v>
      </c>
      <c r="F141" s="82">
        <f t="shared" si="281"/>
        <v>0.17523609653725078</v>
      </c>
      <c r="G141" s="82">
        <f t="shared" si="281"/>
        <v>0.17443120260021669</v>
      </c>
      <c r="H141" s="82">
        <f t="shared" si="281"/>
        <v>0.25804988662131517</v>
      </c>
      <c r="I141" s="82">
        <f t="shared" si="281"/>
        <v>0.29454390451832907</v>
      </c>
      <c r="J141" s="75"/>
    </row>
    <row r="142" spans="1:14" x14ac:dyDescent="0.25">
      <c r="A142" s="47" t="s">
        <v>163</v>
      </c>
      <c r="B142" s="47"/>
      <c r="C142" s="47"/>
      <c r="D142" s="47"/>
      <c r="E142" s="47"/>
      <c r="F142" s="47"/>
      <c r="G142" s="47"/>
      <c r="H142" s="47"/>
      <c r="I142" s="47"/>
      <c r="J142" s="43"/>
      <c r="K142" s="43"/>
      <c r="L142" s="43"/>
      <c r="M142" s="43"/>
      <c r="N142" s="43"/>
    </row>
    <row r="143" spans="1:14" s="72" customFormat="1" x14ac:dyDescent="0.25">
      <c r="A143" s="68" t="s">
        <v>137</v>
      </c>
      <c r="B143" s="76">
        <f>Historicals!B146</f>
        <v>115</v>
      </c>
      <c r="C143" s="76">
        <f>Historicals!C146</f>
        <v>73</v>
      </c>
      <c r="D143" s="76">
        <f>Historicals!D146</f>
        <v>73</v>
      </c>
      <c r="E143" s="76">
        <f>Historicals!E146</f>
        <v>88</v>
      </c>
      <c r="F143" s="76">
        <f>Historicals!F146</f>
        <v>42</v>
      </c>
      <c r="G143" s="76">
        <f>Historicals!G146</f>
        <v>30</v>
      </c>
      <c r="H143" s="76">
        <f>Historicals!H146</f>
        <v>25</v>
      </c>
      <c r="I143" s="76">
        <f>Historicals!I146</f>
        <v>102</v>
      </c>
      <c r="J143" s="75" t="s">
        <v>164</v>
      </c>
    </row>
    <row r="144" spans="1:14" s="72" customFormat="1" x14ac:dyDescent="0.25">
      <c r="A144" s="50" t="s">
        <v>130</v>
      </c>
      <c r="B144" s="71" t="str">
        <f>IFERROR(B143/A143-1,"nm")</f>
        <v>nm</v>
      </c>
      <c r="C144" s="71">
        <f t="shared" ref="C144:I144" si="282">IFERROR(C143/B143-1,"nm")</f>
        <v>-0.36521739130434783</v>
      </c>
      <c r="D144" s="71">
        <f t="shared" si="282"/>
        <v>0</v>
      </c>
      <c r="E144" s="71">
        <f t="shared" si="282"/>
        <v>0.20547945205479445</v>
      </c>
      <c r="F144" s="71">
        <f t="shared" si="282"/>
        <v>-0.52272727272727271</v>
      </c>
      <c r="G144" s="71">
        <f t="shared" si="282"/>
        <v>-0.2857142857142857</v>
      </c>
      <c r="H144" s="71">
        <f t="shared" si="282"/>
        <v>-0.16666666666666663</v>
      </c>
      <c r="I144" s="71">
        <f t="shared" si="282"/>
        <v>3.08</v>
      </c>
      <c r="J144" s="71"/>
      <c r="K144" s="71"/>
    </row>
    <row r="145" spans="1:14" s="72" customFormat="1" x14ac:dyDescent="0.25">
      <c r="A145" s="50" t="s">
        <v>138</v>
      </c>
      <c r="B145" s="71">
        <f>Historicals!B230</f>
        <v>-0.02</v>
      </c>
      <c r="C145" s="71">
        <f>Historicals!C230</f>
        <v>-0.3</v>
      </c>
      <c r="D145" s="71">
        <f>Historicals!D230</f>
        <v>0.02</v>
      </c>
      <c r="E145" s="71">
        <f>Historicals!E230</f>
        <v>0.12</v>
      </c>
      <c r="F145" s="71">
        <f>Historicals!F230</f>
        <v>-0.53</v>
      </c>
      <c r="G145" s="71">
        <f>Historicals!G230</f>
        <v>-0.26</v>
      </c>
      <c r="H145" s="71">
        <f>Historicals!H230</f>
        <v>-0.17</v>
      </c>
      <c r="I145" s="71">
        <f>Historicals!I230</f>
        <v>3.02</v>
      </c>
      <c r="J145" s="75"/>
    </row>
    <row r="146" spans="1:14" s="72" customFormat="1" x14ac:dyDescent="0.25">
      <c r="A146" s="50" t="s">
        <v>139</v>
      </c>
      <c r="B146" s="71" t="str">
        <f>IFERROR(B144-B145,"nm")</f>
        <v>nm</v>
      </c>
      <c r="C146" s="71">
        <f t="shared" ref="C146:I146" si="283">IFERROR(C144-C145,"nm")</f>
        <v>-6.5217391304347838E-2</v>
      </c>
      <c r="D146" s="71">
        <f t="shared" si="283"/>
        <v>-0.02</v>
      </c>
      <c r="E146" s="71">
        <f t="shared" si="283"/>
        <v>8.5479452054794458E-2</v>
      </c>
      <c r="F146" s="71">
        <f t="shared" si="283"/>
        <v>7.2727272727273196E-3</v>
      </c>
      <c r="G146" s="71">
        <f t="shared" si="283"/>
        <v>-2.571428571428569E-2</v>
      </c>
      <c r="H146" s="71">
        <f t="shared" si="283"/>
        <v>3.3333333333333826E-3</v>
      </c>
      <c r="I146" s="71">
        <f t="shared" si="283"/>
        <v>6.0000000000000053E-2</v>
      </c>
      <c r="J146" s="75"/>
    </row>
    <row r="147" spans="1:14" s="72" customFormat="1" x14ac:dyDescent="0.25">
      <c r="A147" s="68" t="s">
        <v>135</v>
      </c>
      <c r="B147" s="80">
        <f>Historicals!B161</f>
        <v>-2267</v>
      </c>
      <c r="C147" s="80">
        <f>Historicals!C161</f>
        <v>-2596</v>
      </c>
      <c r="D147" s="80">
        <f>Historicals!D161</f>
        <v>-2677</v>
      </c>
      <c r="E147" s="80">
        <f>Historicals!E161</f>
        <v>-2658</v>
      </c>
      <c r="F147" s="80">
        <f>Historicals!F161</f>
        <v>-3262</v>
      </c>
      <c r="G147" s="80">
        <f>Historicals!G161</f>
        <v>-3468</v>
      </c>
      <c r="H147" s="80">
        <f>Historicals!H161</f>
        <v>-3656</v>
      </c>
      <c r="I147" s="80">
        <f>Historicals!I161</f>
        <v>-4262</v>
      </c>
      <c r="J147" s="75"/>
    </row>
    <row r="148" spans="1:14" s="72" customFormat="1" x14ac:dyDescent="0.25">
      <c r="A148" s="50" t="s">
        <v>130</v>
      </c>
      <c r="B148" s="81" t="str">
        <f>IFERROR(B147/A147-1,"nm")</f>
        <v>nm</v>
      </c>
      <c r="C148" s="82">
        <f t="shared" ref="C148:I148" si="284">IFERROR(C147/B147-1,"nm")</f>
        <v>0.145125716806352</v>
      </c>
      <c r="D148" s="82">
        <f t="shared" si="284"/>
        <v>3.1201848998459125E-2</v>
      </c>
      <c r="E148" s="82">
        <f t="shared" si="284"/>
        <v>-7.097497198356395E-3</v>
      </c>
      <c r="F148" s="82">
        <f t="shared" si="284"/>
        <v>0.22723852520692245</v>
      </c>
      <c r="G148" s="82">
        <f t="shared" si="284"/>
        <v>6.3151440833844275E-2</v>
      </c>
      <c r="H148" s="82">
        <f t="shared" si="284"/>
        <v>5.4209919261822392E-2</v>
      </c>
      <c r="I148" s="82">
        <f t="shared" si="284"/>
        <v>0.16575492341356668</v>
      </c>
      <c r="J148" s="75"/>
    </row>
    <row r="149" spans="1:14" s="72" customFormat="1" x14ac:dyDescent="0.25">
      <c r="A149" s="50" t="s">
        <v>132</v>
      </c>
      <c r="B149" s="83">
        <f>IFERROR(B147/B143,"nm")</f>
        <v>-19.713043478260868</v>
      </c>
      <c r="C149" s="83">
        <f t="shared" ref="C149:I149" si="285">IFERROR(C147/C143,"nm")</f>
        <v>-35.561643835616437</v>
      </c>
      <c r="D149" s="83">
        <f t="shared" si="285"/>
        <v>-36.671232876712331</v>
      </c>
      <c r="E149" s="83">
        <f t="shared" si="285"/>
        <v>-30.204545454545453</v>
      </c>
      <c r="F149" s="83">
        <f t="shared" si="285"/>
        <v>-77.666666666666671</v>
      </c>
      <c r="G149" s="83">
        <f t="shared" si="285"/>
        <v>-115.6</v>
      </c>
      <c r="H149" s="83">
        <f t="shared" si="285"/>
        <v>-146.24</v>
      </c>
      <c r="I149" s="83">
        <f t="shared" si="285"/>
        <v>-41.784313725490193</v>
      </c>
      <c r="J149" s="75"/>
    </row>
    <row r="150" spans="1:14" s="72" customFormat="1" x14ac:dyDescent="0.25">
      <c r="A150" s="68" t="s">
        <v>166</v>
      </c>
      <c r="B150" s="84">
        <f>Historicals!B191</f>
        <v>225</v>
      </c>
      <c r="C150" s="84">
        <f>Historicals!C191</f>
        <v>258</v>
      </c>
      <c r="D150" s="84">
        <f>Historicals!D191</f>
        <v>278</v>
      </c>
      <c r="E150" s="84">
        <f>Historicals!E191</f>
        <v>286</v>
      </c>
      <c r="F150" s="84">
        <f>Historicals!F191</f>
        <v>278</v>
      </c>
      <c r="G150" s="84">
        <f>Historicals!G191</f>
        <v>438</v>
      </c>
      <c r="H150" s="84">
        <f>Historicals!H191</f>
        <v>278</v>
      </c>
      <c r="I150" s="84">
        <f>Historicals!I191</f>
        <v>222</v>
      </c>
      <c r="J150" s="75"/>
    </row>
    <row r="151" spans="1:14" s="72" customFormat="1" x14ac:dyDescent="0.25">
      <c r="A151" s="50" t="s">
        <v>130</v>
      </c>
      <c r="B151" s="82" t="str">
        <f>IFERROR(B150/A150-1,"nm")</f>
        <v>nm</v>
      </c>
      <c r="C151" s="82">
        <f t="shared" ref="C151:I151" si="286">IFERROR(C150/B150-1,"nm")</f>
        <v>0.14666666666666672</v>
      </c>
      <c r="D151" s="82">
        <f t="shared" si="286"/>
        <v>7.7519379844961156E-2</v>
      </c>
      <c r="E151" s="82">
        <f t="shared" si="286"/>
        <v>2.877697841726623E-2</v>
      </c>
      <c r="F151" s="82">
        <f t="shared" si="286"/>
        <v>-2.7972027972028024E-2</v>
      </c>
      <c r="G151" s="82">
        <f t="shared" si="286"/>
        <v>0.57553956834532372</v>
      </c>
      <c r="H151" s="82">
        <f t="shared" si="286"/>
        <v>-0.36529680365296802</v>
      </c>
      <c r="I151" s="82">
        <f t="shared" si="286"/>
        <v>-0.20143884892086328</v>
      </c>
      <c r="J151" s="75"/>
    </row>
    <row r="152" spans="1:14" s="72" customFormat="1" x14ac:dyDescent="0.25">
      <c r="A152" s="50" t="s">
        <v>132</v>
      </c>
      <c r="B152" s="82">
        <f>IFERROR(B150/B143,"nm")</f>
        <v>1.9565217391304348</v>
      </c>
      <c r="C152" s="82">
        <f t="shared" ref="C152:I152" si="287">IFERROR(C150/C143,"nm")</f>
        <v>3.5342465753424657</v>
      </c>
      <c r="D152" s="82">
        <f t="shared" si="287"/>
        <v>3.8082191780821919</v>
      </c>
      <c r="E152" s="82">
        <f t="shared" si="287"/>
        <v>3.25</v>
      </c>
      <c r="F152" s="82">
        <f t="shared" si="287"/>
        <v>6.6190476190476186</v>
      </c>
      <c r="G152" s="82">
        <f t="shared" si="287"/>
        <v>14.6</v>
      </c>
      <c r="H152" s="82">
        <f t="shared" si="287"/>
        <v>11.12</v>
      </c>
      <c r="I152" s="82">
        <f t="shared" si="287"/>
        <v>2.1764705882352939</v>
      </c>
      <c r="J152" s="75"/>
    </row>
    <row r="153" spans="1:14" s="72" customFormat="1" x14ac:dyDescent="0.25">
      <c r="A153" s="68" t="s">
        <v>133</v>
      </c>
      <c r="B153" s="84">
        <f>Historicals!B206</f>
        <v>210</v>
      </c>
      <c r="C153" s="84">
        <f>Historicals!C206</f>
        <v>230</v>
      </c>
      <c r="D153" s="84">
        <f>Historicals!D206</f>
        <v>233</v>
      </c>
      <c r="E153" s="84">
        <f>Historicals!E206</f>
        <v>217</v>
      </c>
      <c r="F153" s="84">
        <f>Historicals!F206</f>
        <v>195</v>
      </c>
      <c r="G153" s="84">
        <f>Historicals!G206</f>
        <v>214</v>
      </c>
      <c r="H153" s="84">
        <f>Historicals!H206</f>
        <v>222</v>
      </c>
      <c r="I153" s="84">
        <f>Historicals!I206</f>
        <v>220</v>
      </c>
      <c r="J153" s="75"/>
    </row>
    <row r="154" spans="1:14" s="72" customFormat="1" x14ac:dyDescent="0.25">
      <c r="A154" s="50" t="s">
        <v>130</v>
      </c>
      <c r="B154" s="82" t="str">
        <f>IFERROR(B153/A153-1,"nm")</f>
        <v>nm</v>
      </c>
      <c r="C154" s="82">
        <f t="shared" ref="C154:I154" si="288">IFERROR(C153/B153-1,"nm")</f>
        <v>9.5238095238095344E-2</v>
      </c>
      <c r="D154" s="82">
        <f t="shared" si="288"/>
        <v>1.304347826086949E-2</v>
      </c>
      <c r="E154" s="82">
        <f t="shared" si="288"/>
        <v>-6.8669527896995763E-2</v>
      </c>
      <c r="F154" s="82">
        <f t="shared" si="288"/>
        <v>-0.10138248847926268</v>
      </c>
      <c r="G154" s="82">
        <f t="shared" si="288"/>
        <v>9.7435897435897534E-2</v>
      </c>
      <c r="H154" s="82">
        <f t="shared" si="288"/>
        <v>3.7383177570093462E-2</v>
      </c>
      <c r="I154" s="82">
        <f t="shared" si="288"/>
        <v>-9.009009009009028E-3</v>
      </c>
      <c r="J154" s="75"/>
    </row>
    <row r="155" spans="1:14" s="72" customFormat="1" x14ac:dyDescent="0.25">
      <c r="A155" s="50" t="s">
        <v>134</v>
      </c>
      <c r="B155" s="82">
        <f>IFERROR(B153/B143,"nm")</f>
        <v>1.826086956521739</v>
      </c>
      <c r="C155" s="82">
        <f t="shared" ref="C155:I155" si="289">IFERROR(C153/C143,"nm")</f>
        <v>3.1506849315068495</v>
      </c>
      <c r="D155" s="82">
        <f t="shared" si="289"/>
        <v>3.1917808219178081</v>
      </c>
      <c r="E155" s="82">
        <f t="shared" si="289"/>
        <v>2.4659090909090908</v>
      </c>
      <c r="F155" s="82">
        <f t="shared" si="289"/>
        <v>4.6428571428571432</v>
      </c>
      <c r="G155" s="82">
        <f t="shared" si="289"/>
        <v>7.1333333333333337</v>
      </c>
      <c r="H155" s="82">
        <f t="shared" si="289"/>
        <v>8.8800000000000008</v>
      </c>
      <c r="I155" s="82">
        <f t="shared" si="289"/>
        <v>2.1568627450980391</v>
      </c>
      <c r="J155" s="75"/>
    </row>
    <row r="156" spans="1:14" s="72" customFormat="1" x14ac:dyDescent="0.25">
      <c r="A156" s="68" t="s">
        <v>131</v>
      </c>
      <c r="B156" s="84">
        <f>B147+B153</f>
        <v>-2057</v>
      </c>
      <c r="C156" s="84">
        <f t="shared" ref="C156:I156" si="290">C147+C153</f>
        <v>-2366</v>
      </c>
      <c r="D156" s="84">
        <f t="shared" si="290"/>
        <v>-2444</v>
      </c>
      <c r="E156" s="84">
        <f t="shared" si="290"/>
        <v>-2441</v>
      </c>
      <c r="F156" s="84">
        <f t="shared" si="290"/>
        <v>-3067</v>
      </c>
      <c r="G156" s="84">
        <f t="shared" si="290"/>
        <v>-3254</v>
      </c>
      <c r="H156" s="84">
        <f t="shared" si="290"/>
        <v>-3434</v>
      </c>
      <c r="I156" s="84">
        <f t="shared" si="290"/>
        <v>-4042</v>
      </c>
      <c r="J156" s="75"/>
    </row>
    <row r="157" spans="1:14" s="72" customFormat="1" x14ac:dyDescent="0.25">
      <c r="A157" s="50" t="s">
        <v>130</v>
      </c>
      <c r="B157" s="82" t="str">
        <f>IFERROR(B156/A156-1,"nm")</f>
        <v>nm</v>
      </c>
      <c r="C157" s="82">
        <f t="shared" ref="C157:I157" si="291">IFERROR(C156/B156-1,"nm")</f>
        <v>0.15021876519202726</v>
      </c>
      <c r="D157" s="82">
        <f t="shared" si="291"/>
        <v>3.2967032967033072E-2</v>
      </c>
      <c r="E157" s="82">
        <f t="shared" si="291"/>
        <v>-1.2274959083469206E-3</v>
      </c>
      <c r="F157" s="82">
        <f t="shared" si="291"/>
        <v>0.25645227365833678</v>
      </c>
      <c r="G157" s="82">
        <f t="shared" si="291"/>
        <v>6.0971633518095869E-2</v>
      </c>
      <c r="H157" s="82">
        <f t="shared" si="291"/>
        <v>5.5316533497234088E-2</v>
      </c>
      <c r="I157" s="82">
        <f t="shared" si="291"/>
        <v>0.1770529994175889</v>
      </c>
      <c r="J157" s="75"/>
    </row>
    <row r="158" spans="1:14" s="72" customFormat="1" x14ac:dyDescent="0.25">
      <c r="A158" s="50" t="s">
        <v>132</v>
      </c>
      <c r="B158" s="82">
        <f>IFERROR(B156/B143,"nm")</f>
        <v>-17.88695652173913</v>
      </c>
      <c r="C158" s="82">
        <f t="shared" ref="C158:I158" si="292">IFERROR(C156/C143,"nm")</f>
        <v>-32.410958904109592</v>
      </c>
      <c r="D158" s="82">
        <f t="shared" si="292"/>
        <v>-33.479452054794521</v>
      </c>
      <c r="E158" s="82">
        <f t="shared" si="292"/>
        <v>-27.738636363636363</v>
      </c>
      <c r="F158" s="82">
        <f t="shared" si="292"/>
        <v>-73.023809523809518</v>
      </c>
      <c r="G158" s="82">
        <f t="shared" si="292"/>
        <v>-108.46666666666667</v>
      </c>
      <c r="H158" s="82">
        <f t="shared" si="292"/>
        <v>-137.36000000000001</v>
      </c>
      <c r="I158" s="82">
        <f t="shared" si="292"/>
        <v>-39.627450980392155</v>
      </c>
      <c r="J158" s="75"/>
    </row>
    <row r="159" spans="1:14" x14ac:dyDescent="0.25">
      <c r="A159" s="47" t="s">
        <v>109</v>
      </c>
      <c r="B159" s="47"/>
      <c r="C159" s="47"/>
      <c r="D159" s="47"/>
      <c r="E159" s="47"/>
      <c r="F159" s="47"/>
      <c r="G159" s="47"/>
      <c r="H159" s="47"/>
      <c r="I159" s="47"/>
      <c r="J159" s="43"/>
      <c r="K159" s="43"/>
      <c r="L159" s="43"/>
      <c r="M159" s="43"/>
      <c r="N159" s="43"/>
    </row>
    <row r="160" spans="1:14" x14ac:dyDescent="0.25">
      <c r="A160" s="10" t="s">
        <v>137</v>
      </c>
      <c r="B160" s="74">
        <f>B3-B18-B45-B72-B99-B126-B143</f>
        <v>-82</v>
      </c>
      <c r="C160" s="74">
        <f>C3-C18-C45-C72-C99-C126-C143</f>
        <v>-86</v>
      </c>
      <c r="D160" s="74">
        <f>D3-D18-D45-D72-D99-D126-D143</f>
        <v>75</v>
      </c>
      <c r="E160" s="74">
        <f>E3-E18-E45-E72-E99-E126-E143</f>
        <v>26</v>
      </c>
      <c r="F160" s="74">
        <f>F3-F18-F45-F72-F99-F126-F143</f>
        <v>-7</v>
      </c>
      <c r="G160" s="74">
        <f>G3-G18-G45-G72-G99-G126-G143</f>
        <v>-11</v>
      </c>
      <c r="H160" s="74">
        <f>H3-H18-H45-H72-H99-H126-H143</f>
        <v>40</v>
      </c>
      <c r="I160" s="74">
        <f>I3-I18-I45-I72-I99-I126-I143</f>
        <v>-72</v>
      </c>
      <c r="J160" s="75" t="s">
        <v>165</v>
      </c>
    </row>
    <row r="161" spans="1:10" x14ac:dyDescent="0.25">
      <c r="A161" s="73" t="s">
        <v>130</v>
      </c>
      <c r="B161" s="51" t="str">
        <f>IFERROR(B160/A160-1,"nm")</f>
        <v>nm</v>
      </c>
      <c r="C161" s="51">
        <f t="shared" ref="C161:I161" si="293">IFERROR(C160/B160-1,"nm")</f>
        <v>4.8780487804878092E-2</v>
      </c>
      <c r="D161" s="51">
        <f t="shared" si="293"/>
        <v>-1.8720930232558139</v>
      </c>
      <c r="E161" s="51">
        <f t="shared" si="293"/>
        <v>-0.65333333333333332</v>
      </c>
      <c r="F161" s="51">
        <f t="shared" si="293"/>
        <v>-1.2692307692307692</v>
      </c>
      <c r="G161" s="51">
        <f t="shared" si="293"/>
        <v>0.5714285714285714</v>
      </c>
      <c r="H161" s="51">
        <f t="shared" si="293"/>
        <v>-4.6363636363636367</v>
      </c>
      <c r="I161" s="51">
        <f t="shared" si="293"/>
        <v>-2.8</v>
      </c>
    </row>
    <row r="162" spans="1:10" x14ac:dyDescent="0.25">
      <c r="A162" s="73" t="s">
        <v>138</v>
      </c>
      <c r="B162" s="69">
        <f>Historicals!B237</f>
        <v>0</v>
      </c>
      <c r="C162" s="69">
        <f>Historicals!C237</f>
        <v>0</v>
      </c>
      <c r="D162" s="69">
        <f>Historicals!D237</f>
        <v>0</v>
      </c>
      <c r="E162" s="69">
        <f>Historicals!E237</f>
        <v>0</v>
      </c>
      <c r="F162" s="69">
        <f>Historicals!F237</f>
        <v>0</v>
      </c>
      <c r="G162" s="69">
        <f>Historicals!G237</f>
        <v>0</v>
      </c>
      <c r="H162" s="69">
        <f>Historicals!H237</f>
        <v>0</v>
      </c>
      <c r="I162" s="69">
        <f>Historicals!I237</f>
        <v>0</v>
      </c>
    </row>
    <row r="163" spans="1:10" x14ac:dyDescent="0.25">
      <c r="A163" s="73" t="s">
        <v>139</v>
      </c>
      <c r="B163" s="51" t="str">
        <f>IFERROR(B161-B162,"nm")</f>
        <v>nm</v>
      </c>
      <c r="C163" s="51">
        <f t="shared" ref="C163:I163" si="294">IFERROR(C161-C162,"nm")</f>
        <v>4.8780487804878092E-2</v>
      </c>
      <c r="D163" s="51">
        <f t="shared" si="294"/>
        <v>-1.8720930232558139</v>
      </c>
      <c r="E163" s="51">
        <f t="shared" si="294"/>
        <v>-0.65333333333333332</v>
      </c>
      <c r="F163" s="51">
        <f t="shared" si="294"/>
        <v>-1.2692307692307692</v>
      </c>
      <c r="G163" s="51">
        <f t="shared" si="294"/>
        <v>0.5714285714285714</v>
      </c>
      <c r="H163" s="51">
        <f t="shared" si="294"/>
        <v>-4.6363636363636367</v>
      </c>
      <c r="I163" s="51">
        <f t="shared" si="294"/>
        <v>-2.8</v>
      </c>
    </row>
    <row r="164" spans="1:10" x14ac:dyDescent="0.25">
      <c r="A164" s="68" t="s">
        <v>135</v>
      </c>
      <c r="B164">
        <f>Historicals!B164</f>
        <v>-1097</v>
      </c>
      <c r="C164">
        <f>Historicals!C164</f>
        <v>-1173</v>
      </c>
      <c r="D164">
        <f>Historicals!D164</f>
        <v>-724</v>
      </c>
      <c r="E164">
        <f>Historicals!E164</f>
        <v>-1456</v>
      </c>
      <c r="F164">
        <f>Historicals!F164</f>
        <v>-1810</v>
      </c>
      <c r="G164">
        <f>Historicals!G164</f>
        <v>-1967</v>
      </c>
      <c r="H164">
        <f>Historicals!H164</f>
        <v>-2261</v>
      </c>
      <c r="I164">
        <f>Historicals!I164</f>
        <v>-2219</v>
      </c>
    </row>
    <row r="165" spans="1:10" s="72" customFormat="1" x14ac:dyDescent="0.25">
      <c r="A165" s="50" t="s">
        <v>130</v>
      </c>
      <c r="B165" s="71">
        <f>B11-Historicals!B10-Historicals!B8</f>
        <v>0</v>
      </c>
      <c r="C165" s="71">
        <f>C11-Historicals!C10-Historicals!C8</f>
        <v>0</v>
      </c>
      <c r="D165" s="71">
        <f>D11-Historicals!D10-Historicals!D8</f>
        <v>0</v>
      </c>
      <c r="E165" s="71">
        <f>E11-Historicals!E10-Historicals!E8</f>
        <v>0</v>
      </c>
      <c r="F165" s="71">
        <f>F11-Historicals!F10-Historicals!F8</f>
        <v>0</v>
      </c>
      <c r="G165" s="71">
        <f>G11-Historicals!G10-Historicals!G8</f>
        <v>0</v>
      </c>
      <c r="H165" s="71">
        <f>H11-Historicals!H10-Historicals!H8</f>
        <v>0</v>
      </c>
      <c r="I165" s="71">
        <f>I11-Historicals!I10-Historicals!I8</f>
        <v>0</v>
      </c>
      <c r="J165" s="75"/>
    </row>
    <row r="166" spans="1:10" s="72" customFormat="1" x14ac:dyDescent="0.25">
      <c r="A166" s="50" t="s">
        <v>132</v>
      </c>
      <c r="B166" s="71">
        <f>B8-Historicals!B66</f>
        <v>0</v>
      </c>
      <c r="C166" s="71">
        <f>C8-Historicals!C66</f>
        <v>0</v>
      </c>
      <c r="D166" s="71">
        <f>D8-Historicals!D66</f>
        <v>0</v>
      </c>
      <c r="E166" s="71">
        <f>E8-Historicals!E66</f>
        <v>0</v>
      </c>
      <c r="F166" s="71">
        <f>F8-Historicals!F66</f>
        <v>0</v>
      </c>
      <c r="G166" s="71">
        <f>G8-Historicals!G66</f>
        <v>0</v>
      </c>
      <c r="H166" s="71">
        <f>H8-Historicals!H66</f>
        <v>0</v>
      </c>
      <c r="I166" s="71">
        <f>I8-Historicals!I66</f>
        <v>0</v>
      </c>
      <c r="J166" s="75"/>
    </row>
    <row r="167" spans="1:10" x14ac:dyDescent="0.25">
      <c r="A167" s="68" t="s">
        <v>136</v>
      </c>
      <c r="B167">
        <f>Historicals!B194</f>
        <v>-859</v>
      </c>
      <c r="C167">
        <f>Historicals!C194</f>
        <v>-879</v>
      </c>
      <c r="D167">
        <f>Historicals!D194</f>
        <v>-814</v>
      </c>
      <c r="E167">
        <f>Historicals!E194</f>
        <v>-869</v>
      </c>
      <c r="F167">
        <f>Historicals!F194</f>
        <v>-742</v>
      </c>
      <c r="G167">
        <f>Historicals!G194</f>
        <v>-768</v>
      </c>
      <c r="H167">
        <f>Historicals!H194</f>
        <v>-684</v>
      </c>
      <c r="I167">
        <f>Historicals!I194</f>
        <v>-708</v>
      </c>
    </row>
    <row r="168" spans="1:10" s="72" customFormat="1" x14ac:dyDescent="0.25">
      <c r="A168" s="50" t="s">
        <v>130</v>
      </c>
      <c r="B168" s="85">
        <f>B3-B18-B45-B72-B99-B126</f>
        <v>33</v>
      </c>
      <c r="C168" s="85">
        <f>C3-C18-C45-C72-C99-C126</f>
        <v>-13</v>
      </c>
      <c r="D168" s="85">
        <f>D3-D18-D45-D72-D99-D126</f>
        <v>148</v>
      </c>
      <c r="E168" s="85">
        <f>E3-E18-E45-E72-E99-E126</f>
        <v>114</v>
      </c>
      <c r="F168" s="85">
        <f>F3-F18-F45-F72-F99-F126</f>
        <v>35</v>
      </c>
      <c r="G168" s="85">
        <f>G3-G18-G45-G72-G99-G126</f>
        <v>19</v>
      </c>
      <c r="H168" s="85">
        <f>H3-H18-H45-H72-H99-H126</f>
        <v>65</v>
      </c>
      <c r="I168" s="85">
        <f>I3-I18-I45-I72-I99-I126</f>
        <v>30</v>
      </c>
      <c r="J168" s="75"/>
    </row>
    <row r="169" spans="1:10" x14ac:dyDescent="0.25">
      <c r="A169" s="50" t="s">
        <v>134</v>
      </c>
      <c r="B169" s="87">
        <f>IFERROR(B167/B160,"nm")</f>
        <v>10.475609756097562</v>
      </c>
      <c r="C169" s="87">
        <f t="shared" ref="C169:I169" si="295">IFERROR(C167/C160,"nm")</f>
        <v>10.220930232558139</v>
      </c>
      <c r="D169" s="87">
        <f t="shared" si="295"/>
        <v>-10.853333333333333</v>
      </c>
      <c r="E169" s="87">
        <f t="shared" si="295"/>
        <v>-33.42307692307692</v>
      </c>
      <c r="F169" s="87">
        <f t="shared" si="295"/>
        <v>106</v>
      </c>
      <c r="G169" s="87">
        <f t="shared" si="295"/>
        <v>69.818181818181813</v>
      </c>
      <c r="H169" s="87">
        <f t="shared" si="295"/>
        <v>-17.100000000000001</v>
      </c>
      <c r="I169" s="87">
        <f t="shared" si="295"/>
        <v>9.8333333333333339</v>
      </c>
      <c r="J169" s="75"/>
    </row>
    <row r="170" spans="1:10" x14ac:dyDescent="0.25">
      <c r="A170" s="68" t="s">
        <v>133</v>
      </c>
      <c r="B170">
        <f>Historicals!B209</f>
        <v>75</v>
      </c>
      <c r="C170">
        <f>Historicals!C209</f>
        <v>84</v>
      </c>
      <c r="D170">
        <f>Historicals!D209</f>
        <v>91</v>
      </c>
      <c r="E170">
        <f>Historicals!E209</f>
        <v>110</v>
      </c>
      <c r="F170">
        <f>Historicals!F209</f>
        <v>116</v>
      </c>
      <c r="G170">
        <f>Historicals!G209</f>
        <v>112</v>
      </c>
      <c r="H170">
        <f>Historicals!H209</f>
        <v>141</v>
      </c>
      <c r="I170">
        <f>Historicals!I209</f>
        <v>134</v>
      </c>
    </row>
    <row r="171" spans="1:10" x14ac:dyDescent="0.25">
      <c r="A171" s="50" t="s">
        <v>130</v>
      </c>
      <c r="B171" s="82" t="str">
        <f>IFERROR(B170/A170-1,"nm")</f>
        <v>nm</v>
      </c>
      <c r="C171" s="82">
        <f t="shared" ref="C171:I171" si="296">IFERROR(C170/B170-1,"nm")</f>
        <v>0.12000000000000011</v>
      </c>
      <c r="D171" s="82">
        <f t="shared" si="296"/>
        <v>8.3333333333333259E-2</v>
      </c>
      <c r="E171" s="82">
        <f t="shared" si="296"/>
        <v>0.20879120879120872</v>
      </c>
      <c r="F171" s="82">
        <f t="shared" si="296"/>
        <v>5.4545454545454453E-2</v>
      </c>
      <c r="G171" s="82">
        <f t="shared" si="296"/>
        <v>-3.4482758620689613E-2</v>
      </c>
      <c r="H171" s="82">
        <f t="shared" si="296"/>
        <v>0.2589285714285714</v>
      </c>
      <c r="I171" s="82">
        <f t="shared" si="296"/>
        <v>-4.9645390070921946E-2</v>
      </c>
    </row>
    <row r="172" spans="1:10" x14ac:dyDescent="0.25">
      <c r="A172" s="50" t="s">
        <v>134</v>
      </c>
      <c r="B172" s="87">
        <f>IFERROR(B170/B160,"nm")</f>
        <v>-0.91463414634146345</v>
      </c>
      <c r="C172" s="87">
        <f t="shared" ref="C172:I172" si="297">IFERROR(C170/C160,"nm")</f>
        <v>-0.97674418604651159</v>
      </c>
      <c r="D172" s="87">
        <f t="shared" si="297"/>
        <v>1.2133333333333334</v>
      </c>
      <c r="E172" s="87">
        <f t="shared" si="297"/>
        <v>4.2307692307692308</v>
      </c>
      <c r="F172" s="87">
        <f t="shared" si="297"/>
        <v>-16.571428571428573</v>
      </c>
      <c r="G172" s="87">
        <f t="shared" si="297"/>
        <v>-10.181818181818182</v>
      </c>
      <c r="H172" s="87">
        <f t="shared" si="297"/>
        <v>3.5249999999999999</v>
      </c>
      <c r="I172" s="87">
        <f t="shared" si="297"/>
        <v>-1.8611111111111112</v>
      </c>
    </row>
    <row r="173" spans="1:10" x14ac:dyDescent="0.25">
      <c r="A173" s="68" t="s">
        <v>131</v>
      </c>
      <c r="B173">
        <f>B164+B170</f>
        <v>-1022</v>
      </c>
      <c r="C173">
        <f t="shared" ref="C173:I173" si="298">C164+C170</f>
        <v>-1089</v>
      </c>
      <c r="D173">
        <f t="shared" si="298"/>
        <v>-633</v>
      </c>
      <c r="E173">
        <f t="shared" si="298"/>
        <v>-1346</v>
      </c>
      <c r="F173">
        <f t="shared" si="298"/>
        <v>-1694</v>
      </c>
      <c r="G173">
        <f t="shared" si="298"/>
        <v>-1855</v>
      </c>
      <c r="H173">
        <f t="shared" si="298"/>
        <v>-2120</v>
      </c>
      <c r="I173">
        <f t="shared" si="298"/>
        <v>-2085</v>
      </c>
    </row>
    <row r="174" spans="1:10" x14ac:dyDescent="0.25">
      <c r="A174" s="50" t="s">
        <v>130</v>
      </c>
      <c r="B174" s="82" t="str">
        <f>IFERROR(B173/A173-1,"nm")</f>
        <v>nm</v>
      </c>
      <c r="C174" s="82">
        <f t="shared" ref="C174:I174" si="299">IFERROR(C173/B173-1,"nm")</f>
        <v>6.5557729941291498E-2</v>
      </c>
      <c r="D174" s="82">
        <f t="shared" si="299"/>
        <v>-0.41873278236914602</v>
      </c>
      <c r="E174" s="82">
        <f t="shared" si="299"/>
        <v>1.126382306477093</v>
      </c>
      <c r="F174" s="82">
        <f t="shared" si="299"/>
        <v>0.25854383358098065</v>
      </c>
      <c r="G174" s="82">
        <f t="shared" si="299"/>
        <v>9.5041322314049603E-2</v>
      </c>
      <c r="H174" s="82">
        <f t="shared" si="299"/>
        <v>0.14285714285714279</v>
      </c>
      <c r="I174" s="82">
        <f t="shared" si="299"/>
        <v>-1.650943396226412E-2</v>
      </c>
    </row>
    <row r="175" spans="1:10" x14ac:dyDescent="0.25">
      <c r="A175" s="50" t="s">
        <v>132</v>
      </c>
      <c r="B175" s="87">
        <f>IFERROR(B173/B160,"nm")</f>
        <v>12.463414634146341</v>
      </c>
      <c r="C175" s="87">
        <f t="shared" ref="C175:I175" si="300">IFERROR(C173/C160,"nm")</f>
        <v>12.662790697674419</v>
      </c>
      <c r="D175" s="87">
        <f t="shared" si="300"/>
        <v>-8.44</v>
      </c>
      <c r="E175" s="87">
        <f t="shared" si="300"/>
        <v>-51.769230769230766</v>
      </c>
      <c r="F175" s="87">
        <f t="shared" si="300"/>
        <v>242</v>
      </c>
      <c r="G175" s="87">
        <f t="shared" si="300"/>
        <v>168.63636363636363</v>
      </c>
      <c r="H175" s="87">
        <f t="shared" si="300"/>
        <v>-53</v>
      </c>
      <c r="I175" s="87">
        <f t="shared" si="300"/>
        <v>28.958333333333332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Godbless</cp:lastModifiedBy>
  <dcterms:created xsi:type="dcterms:W3CDTF">2020-05-20T17:26:08Z</dcterms:created>
  <dcterms:modified xsi:type="dcterms:W3CDTF">2023-08-09T12:42:09Z</dcterms:modified>
</cp:coreProperties>
</file>